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D:\PDF-Brasileiro A\"/>
    </mc:Choice>
  </mc:AlternateContent>
  <xr:revisionPtr revIDLastSave="0" documentId="8_{61E490F3-063D-4982-8DCF-D20D3059396B}" xr6:coauthVersionLast="46" xr6:coauthVersionMax="46" xr10:uidLastSave="{00000000-0000-0000-0000-000000000000}"/>
  <bookViews>
    <workbookView xWindow="-120" yWindow="-120" windowWidth="20730" windowHeight="11160" activeTab="1" xr2:uid="{00000000-000D-0000-FFFF-FFFF00000000}"/>
  </bookViews>
  <sheets>
    <sheet name="LEGENDA" sheetId="12" r:id="rId1"/>
    <sheet name="Plano de Ação" sheetId="17" r:id="rId2"/>
    <sheet name="AREF INPUT" sheetId="10" r:id="rId3"/>
    <sheet name="AREF OUTPUT" sheetId="16" r:id="rId4"/>
    <sheet name="tabelas aref (3)" sheetId="11" r:id="rId5"/>
    <sheet name="Efetivos" sheetId="14" r:id="rId6"/>
    <sheet name="Plan1" sheetId="18" r:id="rId7"/>
  </sheets>
  <definedNames>
    <definedName name="_xlnm.Print_Area" localSheetId="2">'AREF INPUT'!$A$1:$W$49</definedName>
    <definedName name="_xlnm.Print_Area" localSheetId="1">'Plano de Ação'!$A$1:$CK$52</definedName>
    <definedName name="_xlnm.Print_Area" localSheetId="4">'tabelas aref (3)'!$A$1:$K$33</definedName>
    <definedName name="BASEDADOS">Efetivos!$A$46:$E$245</definedName>
    <definedName name="riscocor">LEGENDA!$G$3:$H$7</definedName>
    <definedName name="RISCONUM">LEGENDA!$H$3:$I$7</definedName>
  </definedNames>
  <calcPr calcId="191029"/>
</workbook>
</file>

<file path=xl/calcChain.xml><?xml version="1.0" encoding="utf-8"?>
<calcChain xmlns="http://schemas.openxmlformats.org/spreadsheetml/2006/main">
  <c r="V34" i="17" l="1"/>
  <c r="V33" i="17"/>
  <c r="L2" i="17"/>
  <c r="L10" i="17"/>
  <c r="AV2" i="17" l="1"/>
  <c r="AQ2" i="17"/>
  <c r="BX2" i="17"/>
  <c r="BX17" i="17" s="1"/>
  <c r="BS2" i="17"/>
  <c r="BS17" i="17" s="1"/>
  <c r="D13" i="11" l="1"/>
  <c r="P9" i="16" l="1"/>
  <c r="AG3" i="17"/>
  <c r="AN14" i="17"/>
  <c r="AG5" i="17"/>
  <c r="AG4" i="17"/>
  <c r="AG2" i="17"/>
  <c r="R140" i="16" l="1"/>
  <c r="R138" i="16"/>
  <c r="R136" i="16"/>
  <c r="R134" i="16"/>
  <c r="R132" i="16"/>
  <c r="R130" i="16"/>
  <c r="R128" i="16"/>
  <c r="R126" i="16"/>
  <c r="R116" i="16"/>
  <c r="R114" i="16"/>
  <c r="R112" i="16"/>
  <c r="R110" i="16"/>
  <c r="R108" i="16"/>
  <c r="R106" i="16"/>
  <c r="R104" i="16"/>
  <c r="R102" i="16"/>
  <c r="E132" i="14"/>
  <c r="E134" i="14"/>
  <c r="E136" i="14"/>
  <c r="E139" i="14"/>
  <c r="E143" i="14"/>
  <c r="E144" i="14"/>
  <c r="E148" i="14"/>
  <c r="E152" i="14"/>
  <c r="E154" i="14"/>
  <c r="E158" i="14"/>
  <c r="E162" i="14"/>
  <c r="E164" i="14"/>
  <c r="E166" i="14"/>
  <c r="E169" i="14"/>
  <c r="E173" i="14"/>
  <c r="E174" i="14"/>
  <c r="E178" i="14"/>
  <c r="E182" i="14"/>
  <c r="E184" i="14"/>
  <c r="E186" i="14"/>
  <c r="E189" i="14"/>
  <c r="E193" i="14"/>
  <c r="E194" i="14"/>
  <c r="E198" i="14"/>
  <c r="E202" i="14"/>
  <c r="E204" i="14"/>
  <c r="E206" i="14"/>
  <c r="E209" i="14"/>
  <c r="E213" i="14"/>
  <c r="E214" i="14"/>
  <c r="E218" i="14"/>
  <c r="E223" i="14"/>
  <c r="E224" i="14"/>
  <c r="E228" i="14"/>
  <c r="E232" i="14"/>
  <c r="E234" i="14"/>
  <c r="E128" i="14"/>
  <c r="E130" i="14"/>
  <c r="E235" i="14"/>
  <c r="E233" i="14"/>
  <c r="E231" i="14"/>
  <c r="E230" i="14"/>
  <c r="E229" i="14"/>
  <c r="E227" i="14"/>
  <c r="E226" i="14"/>
  <c r="E225" i="14"/>
  <c r="E222" i="14"/>
  <c r="E221" i="14"/>
  <c r="E220" i="14"/>
  <c r="J124" i="16"/>
  <c r="J122" i="16"/>
  <c r="E219" i="14"/>
  <c r="E217" i="14"/>
  <c r="E216" i="14"/>
  <c r="E215" i="14"/>
  <c r="E212" i="14"/>
  <c r="E211" i="14"/>
  <c r="E210" i="14"/>
  <c r="E208" i="14"/>
  <c r="E207" i="14"/>
  <c r="E205" i="14"/>
  <c r="E203" i="14"/>
  <c r="E201" i="14"/>
  <c r="E200" i="14"/>
  <c r="E199" i="14"/>
  <c r="E197" i="14"/>
  <c r="E196" i="14"/>
  <c r="E195" i="14"/>
  <c r="E192" i="14"/>
  <c r="E191" i="14"/>
  <c r="E190" i="14"/>
  <c r="E188" i="14"/>
  <c r="E187" i="14"/>
  <c r="E185" i="14"/>
  <c r="E183" i="14"/>
  <c r="E181" i="14"/>
  <c r="E180" i="14"/>
  <c r="E179" i="14"/>
  <c r="E177" i="14"/>
  <c r="E176" i="14"/>
  <c r="E175" i="14"/>
  <c r="E172" i="14"/>
  <c r="E171" i="14"/>
  <c r="E170" i="14"/>
  <c r="E168" i="14"/>
  <c r="E167" i="14"/>
  <c r="E165" i="14"/>
  <c r="E163" i="14"/>
  <c r="E161" i="14"/>
  <c r="E160" i="14"/>
  <c r="E159" i="14"/>
  <c r="E157" i="14"/>
  <c r="E156" i="14"/>
  <c r="C231" i="14"/>
  <c r="A231" i="14" s="1"/>
  <c r="C226" i="14"/>
  <c r="C221" i="14"/>
  <c r="C222" i="14" s="1"/>
  <c r="C223" i="14" s="1"/>
  <c r="C224" i="14" s="1"/>
  <c r="C216" i="14"/>
  <c r="C217" i="14" s="1"/>
  <c r="C211" i="14"/>
  <c r="C212" i="14" s="1"/>
  <c r="C206" i="14"/>
  <c r="C201" i="14"/>
  <c r="C202" i="14" s="1"/>
  <c r="C203" i="14" s="1"/>
  <c r="C204" i="14" s="1"/>
  <c r="C196" i="14"/>
  <c r="C191" i="14"/>
  <c r="C186" i="14"/>
  <c r="C187" i="14" s="1"/>
  <c r="C181" i="14"/>
  <c r="C182" i="14" s="1"/>
  <c r="C183" i="14" s="1"/>
  <c r="C184" i="14" s="1"/>
  <c r="C176" i="14"/>
  <c r="C171" i="14"/>
  <c r="C172" i="14" s="1"/>
  <c r="C166" i="14"/>
  <c r="C161" i="14"/>
  <c r="C156" i="14"/>
  <c r="C157" i="14" s="1"/>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A196" i="14"/>
  <c r="D235" i="14"/>
  <c r="D234" i="14"/>
  <c r="D233" i="14"/>
  <c r="C232" i="14"/>
  <c r="D230" i="14"/>
  <c r="D229" i="14"/>
  <c r="A229" i="14"/>
  <c r="D228" i="14"/>
  <c r="A227" i="14"/>
  <c r="C227" i="14"/>
  <c r="C228" i="14" s="1"/>
  <c r="C229" i="14" s="1"/>
  <c r="C230" i="14" s="1"/>
  <c r="A226" i="14"/>
  <c r="D225" i="14"/>
  <c r="D224" i="14"/>
  <c r="D223" i="14"/>
  <c r="D220" i="14"/>
  <c r="D219" i="14"/>
  <c r="D218" i="14"/>
  <c r="D215" i="14"/>
  <c r="D214" i="14"/>
  <c r="D213" i="14"/>
  <c r="A211" i="14"/>
  <c r="D210" i="14"/>
  <c r="D209" i="14"/>
  <c r="D208" i="14"/>
  <c r="D205" i="14"/>
  <c r="D204" i="14"/>
  <c r="D203" i="14"/>
  <c r="A201" i="14"/>
  <c r="D200" i="14"/>
  <c r="D199" i="14"/>
  <c r="D198" i="14"/>
  <c r="C197" i="14"/>
  <c r="B156" i="14"/>
  <c r="B157" i="14"/>
  <c r="B158" i="14"/>
  <c r="B159" i="14"/>
  <c r="B160" i="14"/>
  <c r="B161" i="14"/>
  <c r="A161" i="14" s="1"/>
  <c r="B162" i="14"/>
  <c r="B163" i="14"/>
  <c r="B164" i="14"/>
  <c r="B165" i="14"/>
  <c r="B166" i="14"/>
  <c r="B167" i="14"/>
  <c r="B168" i="14"/>
  <c r="B169" i="14"/>
  <c r="A169" i="14" s="1"/>
  <c r="B170" i="14"/>
  <c r="B171" i="14"/>
  <c r="B172" i="14"/>
  <c r="B173" i="14"/>
  <c r="B174" i="14"/>
  <c r="B175" i="14"/>
  <c r="B176" i="14"/>
  <c r="A176" i="14" s="1"/>
  <c r="B177" i="14"/>
  <c r="B178" i="14"/>
  <c r="B179" i="14"/>
  <c r="B180" i="14"/>
  <c r="B181" i="14"/>
  <c r="B182" i="14"/>
  <c r="B183" i="14"/>
  <c r="B184" i="14"/>
  <c r="B185" i="14"/>
  <c r="B186" i="14"/>
  <c r="B187" i="14"/>
  <c r="B188" i="14"/>
  <c r="B189" i="14"/>
  <c r="B190" i="14"/>
  <c r="B191" i="14"/>
  <c r="A191" i="14" s="1"/>
  <c r="B192" i="14"/>
  <c r="B193" i="14"/>
  <c r="B194" i="14"/>
  <c r="B195" i="14"/>
  <c r="D195" i="14"/>
  <c r="D194" i="14"/>
  <c r="D193" i="14"/>
  <c r="C192" i="14"/>
  <c r="C193" i="14" s="1"/>
  <c r="C194" i="14" s="1"/>
  <c r="D190" i="14"/>
  <c r="D189" i="14"/>
  <c r="D188" i="14"/>
  <c r="A186" i="14"/>
  <c r="D185" i="14"/>
  <c r="D184" i="14"/>
  <c r="D183" i="14"/>
  <c r="D180" i="14"/>
  <c r="D179" i="14"/>
  <c r="D178" i="14"/>
  <c r="C177" i="14"/>
  <c r="D175" i="14"/>
  <c r="D174" i="14"/>
  <c r="D173" i="14"/>
  <c r="D170" i="14"/>
  <c r="D169" i="14"/>
  <c r="D168" i="14"/>
  <c r="C167" i="14"/>
  <c r="C168" i="14" s="1"/>
  <c r="C169" i="14" s="1"/>
  <c r="C170" i="14" s="1"/>
  <c r="A166" i="14"/>
  <c r="D165" i="14"/>
  <c r="D164" i="14"/>
  <c r="D163" i="14"/>
  <c r="C162" i="14"/>
  <c r="C163" i="14" s="1"/>
  <c r="C164" i="14" s="1"/>
  <c r="D160" i="14"/>
  <c r="D159" i="14"/>
  <c r="D158" i="14"/>
  <c r="J100" i="16"/>
  <c r="J98" i="16"/>
  <c r="C151" i="14"/>
  <c r="C152" i="14" s="1"/>
  <c r="C146" i="14"/>
  <c r="C147" i="14" s="1"/>
  <c r="C148" i="14" s="1"/>
  <c r="C149" i="14" s="1"/>
  <c r="C150" i="14" s="1"/>
  <c r="C141" i="14"/>
  <c r="C136" i="14"/>
  <c r="C137" i="14" s="1"/>
  <c r="C138" i="14" s="1"/>
  <c r="C131" i="14"/>
  <c r="C132" i="14" s="1"/>
  <c r="C126" i="14"/>
  <c r="C127" i="14" s="1"/>
  <c r="E155" i="14"/>
  <c r="E153" i="14"/>
  <c r="E151" i="14"/>
  <c r="E150" i="14"/>
  <c r="E149" i="14"/>
  <c r="E147" i="14"/>
  <c r="E146" i="14"/>
  <c r="E145" i="14"/>
  <c r="E142" i="14"/>
  <c r="E141" i="14"/>
  <c r="E140" i="14"/>
  <c r="E138" i="14"/>
  <c r="E137" i="14"/>
  <c r="E135" i="14"/>
  <c r="E133" i="14"/>
  <c r="E131" i="14"/>
  <c r="E129" i="14"/>
  <c r="E127" i="14"/>
  <c r="E126" i="14"/>
  <c r="E125" i="14"/>
  <c r="E124" i="14"/>
  <c r="E123" i="14"/>
  <c r="E122" i="14"/>
  <c r="E121" i="14"/>
  <c r="C121" i="14"/>
  <c r="C122" i="14" s="1"/>
  <c r="C123" i="14" s="1"/>
  <c r="B122" i="14"/>
  <c r="A122" i="14" s="1"/>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A146" i="14" s="1"/>
  <c r="B147" i="14"/>
  <c r="B148" i="14"/>
  <c r="B149" i="14"/>
  <c r="B150" i="14"/>
  <c r="B151" i="14"/>
  <c r="B152" i="14"/>
  <c r="B153" i="14"/>
  <c r="B154" i="14"/>
  <c r="B155" i="14"/>
  <c r="B121" i="14"/>
  <c r="D155" i="14"/>
  <c r="D154" i="14"/>
  <c r="D153" i="14"/>
  <c r="D150" i="14"/>
  <c r="D149" i="14"/>
  <c r="D148" i="14"/>
  <c r="D145" i="14"/>
  <c r="D144" i="14"/>
  <c r="D143" i="14"/>
  <c r="D140" i="14"/>
  <c r="D139" i="14"/>
  <c r="D138" i="14"/>
  <c r="D135" i="14"/>
  <c r="D134" i="14"/>
  <c r="D133" i="14"/>
  <c r="D130" i="14"/>
  <c r="D129" i="14"/>
  <c r="D128" i="14"/>
  <c r="D125" i="14"/>
  <c r="D124" i="14"/>
  <c r="D123" i="14"/>
  <c r="R90" i="16"/>
  <c r="R88" i="16"/>
  <c r="R86" i="16"/>
  <c r="R84" i="16"/>
  <c r="R82" i="16"/>
  <c r="R80" i="16"/>
  <c r="R92" i="16"/>
  <c r="E85" i="14"/>
  <c r="E84" i="14"/>
  <c r="E83" i="14"/>
  <c r="E82" i="14"/>
  <c r="E81" i="14"/>
  <c r="B85" i="14"/>
  <c r="B84" i="14"/>
  <c r="B83" i="14"/>
  <c r="B82" i="14"/>
  <c r="A82" i="14" s="1"/>
  <c r="B81" i="14"/>
  <c r="A81" i="14" s="1"/>
  <c r="D85" i="14"/>
  <c r="D84" i="14"/>
  <c r="D83" i="14"/>
  <c r="R48" i="16"/>
  <c r="R46" i="16"/>
  <c r="R74" i="16"/>
  <c r="R72" i="16"/>
  <c r="R32" i="16"/>
  <c r="R30" i="16"/>
  <c r="R28" i="16"/>
  <c r="R66" i="16"/>
  <c r="R64" i="16"/>
  <c r="R62" i="16"/>
  <c r="R60" i="16"/>
  <c r="R58" i="16"/>
  <c r="E120" i="14"/>
  <c r="E119" i="14"/>
  <c r="E118" i="14"/>
  <c r="E117" i="14"/>
  <c r="E116" i="14"/>
  <c r="E95" i="14"/>
  <c r="E94" i="14"/>
  <c r="E93" i="14"/>
  <c r="E92" i="14"/>
  <c r="E91" i="14"/>
  <c r="D120" i="14"/>
  <c r="B120" i="14"/>
  <c r="D119" i="14"/>
  <c r="B119" i="14"/>
  <c r="D118" i="14"/>
  <c r="B118" i="14"/>
  <c r="B117" i="14"/>
  <c r="A117" i="14" s="1"/>
  <c r="B116" i="14"/>
  <c r="A116" i="14" s="1"/>
  <c r="A203" i="14" l="1"/>
  <c r="A170" i="14"/>
  <c r="R122" i="16"/>
  <c r="R100" i="16"/>
  <c r="R98" i="16"/>
  <c r="R124" i="16"/>
  <c r="A228" i="14"/>
  <c r="A221" i="14"/>
  <c r="A216" i="14"/>
  <c r="A202" i="14"/>
  <c r="A192" i="14"/>
  <c r="C188" i="14"/>
  <c r="C189" i="14" s="1"/>
  <c r="C190" i="14" s="1"/>
  <c r="A190" i="14" s="1"/>
  <c r="A187" i="14"/>
  <c r="A181" i="14"/>
  <c r="A162" i="14"/>
  <c r="A156" i="14"/>
  <c r="A206" i="14"/>
  <c r="A230" i="14"/>
  <c r="C205" i="14"/>
  <c r="A204" i="14"/>
  <c r="C218" i="14"/>
  <c r="A217" i="14"/>
  <c r="A222" i="14"/>
  <c r="C213" i="14"/>
  <c r="C214" i="14" s="1"/>
  <c r="C215" i="14" s="1"/>
  <c r="A215" i="14" s="1"/>
  <c r="A212" i="14"/>
  <c r="A225" i="14"/>
  <c r="A197" i="14"/>
  <c r="C198" i="14"/>
  <c r="C225" i="14"/>
  <c r="A224" i="14"/>
  <c r="A223" i="14"/>
  <c r="A205" i="14"/>
  <c r="C233" i="14"/>
  <c r="C234" i="14" s="1"/>
  <c r="C235" i="14" s="1"/>
  <c r="A235" i="14" s="1"/>
  <c r="A232" i="14"/>
  <c r="C207" i="14"/>
  <c r="A194" i="14"/>
  <c r="C195" i="14"/>
  <c r="A195" i="14" s="1"/>
  <c r="A193" i="14"/>
  <c r="A184" i="14"/>
  <c r="C185" i="14"/>
  <c r="A183" i="14"/>
  <c r="C158" i="14"/>
  <c r="A157" i="14"/>
  <c r="A168" i="14"/>
  <c r="A177" i="14"/>
  <c r="C178" i="14"/>
  <c r="A182" i="14"/>
  <c r="C165" i="14"/>
  <c r="A165" i="14" s="1"/>
  <c r="A164" i="14"/>
  <c r="A163" i="14"/>
  <c r="A167" i="14"/>
  <c r="C173" i="14"/>
  <c r="C174" i="14" s="1"/>
  <c r="C175" i="14" s="1"/>
  <c r="A175" i="14" s="1"/>
  <c r="A172" i="14"/>
  <c r="A174" i="14"/>
  <c r="A185" i="14"/>
  <c r="A171" i="14"/>
  <c r="A136" i="14"/>
  <c r="A119" i="14"/>
  <c r="R78" i="16"/>
  <c r="V78" i="16" s="1"/>
  <c r="A123" i="14"/>
  <c r="C124" i="14"/>
  <c r="A141" i="14"/>
  <c r="A150" i="14"/>
  <c r="C133" i="14"/>
  <c r="A132" i="14"/>
  <c r="A152" i="14"/>
  <c r="C153" i="14"/>
  <c r="C154" i="14" s="1"/>
  <c r="C155" i="14" s="1"/>
  <c r="C139" i="14"/>
  <c r="A138" i="14"/>
  <c r="A137" i="14"/>
  <c r="C142" i="14"/>
  <c r="A149" i="14"/>
  <c r="A151" i="14"/>
  <c r="A131" i="14"/>
  <c r="C128" i="14"/>
  <c r="C129" i="14" s="1"/>
  <c r="A127" i="14"/>
  <c r="A126" i="14"/>
  <c r="A121" i="14"/>
  <c r="A148" i="14"/>
  <c r="A147" i="14"/>
  <c r="A155" i="14"/>
  <c r="A118" i="14"/>
  <c r="A84" i="14"/>
  <c r="R44" i="16"/>
  <c r="A85" i="14"/>
  <c r="A83" i="14"/>
  <c r="R70" i="16"/>
  <c r="A120" i="14"/>
  <c r="R56" i="16"/>
  <c r="R54" i="16"/>
  <c r="D95" i="14"/>
  <c r="C95" i="14"/>
  <c r="B95" i="14"/>
  <c r="D94" i="14"/>
  <c r="C94" i="14"/>
  <c r="B94" i="14"/>
  <c r="D93" i="14"/>
  <c r="C93" i="14"/>
  <c r="B93" i="14"/>
  <c r="C92" i="14"/>
  <c r="B92" i="14"/>
  <c r="C91" i="14"/>
  <c r="B91" i="14"/>
  <c r="R40" i="16"/>
  <c r="R38" i="16"/>
  <c r="B75" i="14"/>
  <c r="B74" i="14"/>
  <c r="B73" i="14"/>
  <c r="B72" i="14"/>
  <c r="B71" i="14"/>
  <c r="C75" i="14"/>
  <c r="C74" i="14"/>
  <c r="C73" i="14"/>
  <c r="C72" i="14"/>
  <c r="C71" i="14"/>
  <c r="C70" i="14"/>
  <c r="C69" i="14"/>
  <c r="C68" i="14"/>
  <c r="C67" i="14"/>
  <c r="C66" i="14"/>
  <c r="C8" i="14"/>
  <c r="E67" i="14" s="1"/>
  <c r="D8" i="14"/>
  <c r="E68" i="14" s="1"/>
  <c r="E8" i="14"/>
  <c r="E69" i="14" s="1"/>
  <c r="C9" i="14"/>
  <c r="E71" i="14" s="1"/>
  <c r="D9" i="14"/>
  <c r="E73" i="14" s="1"/>
  <c r="E9" i="14"/>
  <c r="E74" i="14" s="1"/>
  <c r="F9" i="14"/>
  <c r="E75" i="14" s="1"/>
  <c r="F8" i="14"/>
  <c r="E70" i="14" s="1"/>
  <c r="D75" i="14"/>
  <c r="D74" i="14"/>
  <c r="D73" i="14"/>
  <c r="R24" i="16"/>
  <c r="B2" i="16"/>
  <c r="A92" i="14" l="1"/>
  <c r="A173" i="14"/>
  <c r="A213" i="14"/>
  <c r="A188" i="14"/>
  <c r="A189" i="14"/>
  <c r="A234" i="14"/>
  <c r="C199" i="14"/>
  <c r="A198" i="14"/>
  <c r="A214" i="14"/>
  <c r="A233" i="14"/>
  <c r="C219" i="14"/>
  <c r="A218" i="14"/>
  <c r="A207" i="14"/>
  <c r="C208" i="14"/>
  <c r="A178" i="14"/>
  <c r="C179" i="14"/>
  <c r="C159" i="14"/>
  <c r="A158" i="14"/>
  <c r="A93" i="14"/>
  <c r="A153" i="14"/>
  <c r="A154" i="14"/>
  <c r="A91" i="14"/>
  <c r="A124" i="14"/>
  <c r="C125" i="14"/>
  <c r="A125" i="14" s="1"/>
  <c r="A74" i="14"/>
  <c r="E72" i="14"/>
  <c r="C143" i="14"/>
  <c r="A142" i="14"/>
  <c r="C140" i="14"/>
  <c r="A140" i="14" s="1"/>
  <c r="A139" i="14"/>
  <c r="C134" i="14"/>
  <c r="A133" i="14"/>
  <c r="A128" i="14"/>
  <c r="C130" i="14"/>
  <c r="A130" i="14" s="1"/>
  <c r="A129" i="14"/>
  <c r="A95" i="14"/>
  <c r="E66" i="14"/>
  <c r="A94" i="14"/>
  <c r="R52" i="16"/>
  <c r="R36" i="16"/>
  <c r="A73" i="14"/>
  <c r="A75" i="14"/>
  <c r="A72" i="14"/>
  <c r="A71" i="14"/>
  <c r="C209" i="14" l="1"/>
  <c r="A208" i="14"/>
  <c r="C200" i="14"/>
  <c r="A200" i="14" s="1"/>
  <c r="A199" i="14"/>
  <c r="C220" i="14"/>
  <c r="A220" i="14" s="1"/>
  <c r="A219" i="14"/>
  <c r="C160" i="14"/>
  <c r="A160" i="14" s="1"/>
  <c r="A159" i="14"/>
  <c r="C180" i="14"/>
  <c r="A180" i="14" s="1"/>
  <c r="A179" i="14"/>
  <c r="C135" i="14"/>
  <c r="A135" i="14" s="1"/>
  <c r="A134" i="14"/>
  <c r="C144" i="14"/>
  <c r="A143" i="14"/>
  <c r="C210" i="14" l="1"/>
  <c r="A210" i="14" s="1"/>
  <c r="A209" i="14"/>
  <c r="C145" i="14"/>
  <c r="A145" i="14" s="1"/>
  <c r="A144" i="14"/>
  <c r="D9" i="16" l="1"/>
  <c r="A14" i="16" s="1"/>
  <c r="T7" i="16"/>
  <c r="T5" i="16"/>
  <c r="D7" i="16"/>
  <c r="A16" i="16" l="1"/>
  <c r="F33" i="11"/>
  <c r="E33" i="11"/>
  <c r="D33" i="11"/>
  <c r="F32" i="11"/>
  <c r="E32" i="11"/>
  <c r="D32" i="11"/>
  <c r="G25" i="11"/>
  <c r="F25" i="11"/>
  <c r="E25" i="11"/>
  <c r="G24" i="11"/>
  <c r="F24" i="11"/>
  <c r="E24" i="11"/>
  <c r="G13" i="11"/>
  <c r="F13" i="11"/>
  <c r="E13" i="11"/>
  <c r="G12" i="11"/>
  <c r="F12" i="11"/>
  <c r="E12" i="11"/>
  <c r="D12" i="11"/>
  <c r="H7" i="11"/>
  <c r="H6" i="11"/>
  <c r="G7" i="11"/>
  <c r="G6" i="11"/>
  <c r="F7" i="11"/>
  <c r="F6" i="11"/>
  <c r="E7" i="11"/>
  <c r="E6" i="11"/>
  <c r="D7" i="11"/>
  <c r="D6" i="11"/>
  <c r="E245" i="14" l="1"/>
  <c r="E244" i="14"/>
  <c r="E243" i="14"/>
  <c r="E242" i="14"/>
  <c r="E241" i="14"/>
  <c r="D245" i="14"/>
  <c r="D244" i="14"/>
  <c r="D243" i="14"/>
  <c r="C245" i="14"/>
  <c r="C244" i="14"/>
  <c r="C243" i="14"/>
  <c r="C242" i="14"/>
  <c r="C241" i="14"/>
  <c r="B245" i="14"/>
  <c r="B244" i="14"/>
  <c r="B243" i="14"/>
  <c r="B242" i="14"/>
  <c r="B241" i="14"/>
  <c r="E240" i="14"/>
  <c r="E239" i="14"/>
  <c r="E238" i="14"/>
  <c r="E237" i="14"/>
  <c r="E236" i="14"/>
  <c r="D240" i="14"/>
  <c r="D239" i="14"/>
  <c r="D238" i="14"/>
  <c r="C240" i="14"/>
  <c r="C239" i="14"/>
  <c r="C238" i="14"/>
  <c r="C237" i="14"/>
  <c r="C236" i="14"/>
  <c r="B240" i="14"/>
  <c r="B239" i="14"/>
  <c r="B238" i="14"/>
  <c r="B237" i="14"/>
  <c r="B236" i="14"/>
  <c r="E115" i="14"/>
  <c r="E114" i="14"/>
  <c r="E113" i="14"/>
  <c r="E112" i="14"/>
  <c r="E111" i="14"/>
  <c r="E110" i="14"/>
  <c r="E109" i="14"/>
  <c r="E108" i="14"/>
  <c r="E107" i="14"/>
  <c r="E106" i="14"/>
  <c r="C115" i="14"/>
  <c r="C114" i="14"/>
  <c r="C113" i="14"/>
  <c r="C112" i="14"/>
  <c r="C111" i="14"/>
  <c r="C110" i="14"/>
  <c r="C109" i="14"/>
  <c r="C108" i="14"/>
  <c r="C107" i="14"/>
  <c r="C106" i="14"/>
  <c r="E105" i="14"/>
  <c r="E104" i="14"/>
  <c r="E103" i="14"/>
  <c r="E102" i="14"/>
  <c r="E101" i="14"/>
  <c r="C105" i="14"/>
  <c r="C104" i="14"/>
  <c r="C103" i="14"/>
  <c r="C102" i="14"/>
  <c r="C101" i="14"/>
  <c r="E100" i="14"/>
  <c r="E99" i="14"/>
  <c r="E98" i="14"/>
  <c r="E97" i="14"/>
  <c r="E96" i="14"/>
  <c r="C100" i="14"/>
  <c r="C99" i="14"/>
  <c r="C98" i="14"/>
  <c r="C97" i="14"/>
  <c r="C96" i="14"/>
  <c r="E90" i="14"/>
  <c r="E89" i="14"/>
  <c r="E88" i="14"/>
  <c r="E87" i="14"/>
  <c r="E86" i="14"/>
  <c r="C90" i="14"/>
  <c r="C89" i="14"/>
  <c r="C88" i="14"/>
  <c r="C87" i="14"/>
  <c r="C86" i="14"/>
  <c r="B87" i="14"/>
  <c r="B88" i="14"/>
  <c r="B89" i="14"/>
  <c r="B90" i="14"/>
  <c r="B96" i="14"/>
  <c r="B97" i="14"/>
  <c r="B98" i="14"/>
  <c r="B99" i="14"/>
  <c r="B100" i="14"/>
  <c r="B101" i="14"/>
  <c r="B102" i="14"/>
  <c r="B103" i="14"/>
  <c r="B104" i="14"/>
  <c r="B105" i="14"/>
  <c r="B106" i="14"/>
  <c r="B107" i="14"/>
  <c r="B108" i="14"/>
  <c r="B109" i="14"/>
  <c r="B110" i="14"/>
  <c r="B111" i="14"/>
  <c r="B112" i="14"/>
  <c r="B113" i="14"/>
  <c r="B114" i="14"/>
  <c r="B115" i="14"/>
  <c r="B86" i="14"/>
  <c r="D115" i="14"/>
  <c r="D114" i="14"/>
  <c r="D113" i="14"/>
  <c r="D110" i="14"/>
  <c r="D109" i="14"/>
  <c r="D108" i="14"/>
  <c r="D105" i="14"/>
  <c r="D104" i="14"/>
  <c r="D103" i="14"/>
  <c r="D100" i="14"/>
  <c r="D99" i="14"/>
  <c r="D98" i="14"/>
  <c r="D90" i="14"/>
  <c r="D89" i="14"/>
  <c r="D88" i="14"/>
  <c r="E80" i="14"/>
  <c r="E79" i="14"/>
  <c r="E78" i="14"/>
  <c r="E77" i="14"/>
  <c r="E76" i="14"/>
  <c r="D80" i="14"/>
  <c r="D79" i="14"/>
  <c r="D78" i="14"/>
  <c r="C80" i="14"/>
  <c r="C79" i="14"/>
  <c r="C78" i="14"/>
  <c r="C77" i="14"/>
  <c r="C76" i="14"/>
  <c r="B80" i="14"/>
  <c r="B79" i="14"/>
  <c r="B78" i="14"/>
  <c r="B77" i="14"/>
  <c r="B76" i="14"/>
  <c r="D70" i="14"/>
  <c r="D69" i="14"/>
  <c r="D68" i="14"/>
  <c r="B70" i="14"/>
  <c r="B69" i="14"/>
  <c r="B68" i="14"/>
  <c r="B67" i="14"/>
  <c r="A67" i="14" s="1"/>
  <c r="B66" i="14"/>
  <c r="A66" i="14" s="1"/>
  <c r="B47" i="14"/>
  <c r="B48" i="14"/>
  <c r="B49" i="14"/>
  <c r="B50" i="14"/>
  <c r="B51" i="14"/>
  <c r="B52" i="14"/>
  <c r="B53" i="14"/>
  <c r="B54" i="14"/>
  <c r="B55" i="14"/>
  <c r="B56" i="14"/>
  <c r="B57" i="14"/>
  <c r="B58" i="14"/>
  <c r="B59" i="14"/>
  <c r="B60" i="14"/>
  <c r="B61" i="14"/>
  <c r="B62" i="14"/>
  <c r="B63" i="14"/>
  <c r="B64" i="14"/>
  <c r="B65" i="14"/>
  <c r="B46" i="14"/>
  <c r="E65" i="14"/>
  <c r="E64" i="14"/>
  <c r="E63" i="14"/>
  <c r="E62" i="14"/>
  <c r="E61" i="14"/>
  <c r="D65" i="14"/>
  <c r="D64" i="14"/>
  <c r="D63" i="14"/>
  <c r="C65" i="14"/>
  <c r="C64" i="14"/>
  <c r="C63" i="14"/>
  <c r="C62" i="14"/>
  <c r="C61" i="14"/>
  <c r="E60" i="14"/>
  <c r="E59" i="14"/>
  <c r="E58" i="14"/>
  <c r="E57" i="14"/>
  <c r="E56" i="14"/>
  <c r="D60" i="14"/>
  <c r="D59" i="14"/>
  <c r="D58" i="14"/>
  <c r="D55" i="14"/>
  <c r="D54" i="14"/>
  <c r="D53" i="14"/>
  <c r="D50" i="14"/>
  <c r="D49" i="14"/>
  <c r="D48" i="14"/>
  <c r="C60" i="14"/>
  <c r="C59" i="14"/>
  <c r="C58" i="14"/>
  <c r="C57" i="14"/>
  <c r="C56" i="14"/>
  <c r="E55" i="14"/>
  <c r="E54" i="14"/>
  <c r="E53" i="14"/>
  <c r="E52" i="14"/>
  <c r="E51" i="14"/>
  <c r="C55" i="14"/>
  <c r="C54" i="14"/>
  <c r="C53" i="14"/>
  <c r="C52" i="14"/>
  <c r="C51" i="14"/>
  <c r="E50" i="14"/>
  <c r="E49" i="14"/>
  <c r="E48" i="14"/>
  <c r="E47" i="14"/>
  <c r="E46" i="14"/>
  <c r="C50" i="14"/>
  <c r="C49" i="14"/>
  <c r="C48" i="14"/>
  <c r="C47" i="14"/>
  <c r="C46" i="14"/>
  <c r="A86" i="14" l="1"/>
  <c r="A96" i="14"/>
  <c r="A242" i="14"/>
  <c r="A87" i="14"/>
  <c r="A104" i="14"/>
  <c r="A107" i="14"/>
  <c r="A112" i="14"/>
  <c r="A111" i="14"/>
  <c r="A102" i="14"/>
  <c r="A58" i="14"/>
  <c r="A50" i="14"/>
  <c r="A48" i="14"/>
  <c r="A51" i="14"/>
  <c r="A64" i="14"/>
  <c r="A106" i="14"/>
  <c r="A47" i="14"/>
  <c r="A114" i="14"/>
  <c r="A46" i="14"/>
  <c r="A239" i="14"/>
  <c r="A54" i="14"/>
  <c r="A57" i="14"/>
  <c r="A79" i="14"/>
  <c r="A100" i="14"/>
  <c r="A110" i="14"/>
  <c r="A98" i="14"/>
  <c r="A99" i="14"/>
  <c r="A238" i="14"/>
  <c r="A241" i="14"/>
  <c r="A245" i="14"/>
  <c r="A49" i="14"/>
  <c r="A55" i="14"/>
  <c r="A65" i="14"/>
  <c r="A56" i="14"/>
  <c r="A52" i="14"/>
  <c r="A68" i="14"/>
  <c r="A90" i="14"/>
  <c r="A103" i="14"/>
  <c r="A109" i="14"/>
  <c r="A115" i="14"/>
  <c r="A113" i="14"/>
  <c r="A105" i="14"/>
  <c r="A101" i="14"/>
  <c r="A97" i="14"/>
  <c r="A88" i="14"/>
  <c r="A236" i="14"/>
  <c r="A240" i="14"/>
  <c r="A243" i="14"/>
  <c r="A237" i="14"/>
  <c r="A244" i="14"/>
  <c r="A59" i="14"/>
  <c r="A63" i="14"/>
  <c r="A69" i="14"/>
  <c r="A62" i="14"/>
  <c r="A70" i="14"/>
  <c r="A60" i="14"/>
  <c r="A61" i="14"/>
  <c r="A53" i="14"/>
  <c r="A78" i="14"/>
  <c r="A89" i="14"/>
  <c r="A108" i="14"/>
  <c r="A80" i="14"/>
  <c r="A77" i="14"/>
  <c r="A76" i="14"/>
  <c r="C25" i="11" l="1"/>
  <c r="C33" i="11" s="1"/>
  <c r="C12" i="11"/>
  <c r="C24" i="11" s="1"/>
  <c r="C32" i="11" s="1"/>
  <c r="G32" i="11" l="1"/>
  <c r="G33" i="11"/>
  <c r="H12" i="11" l="1"/>
  <c r="I6" i="11" l="1"/>
  <c r="J6" i="11" s="1"/>
  <c r="I7" i="11"/>
  <c r="J7" i="11" s="1"/>
  <c r="I12" i="11"/>
  <c r="H13" i="11"/>
  <c r="I13" i="11" s="1"/>
  <c r="H24" i="11"/>
  <c r="H25" i="11"/>
  <c r="H32" i="11"/>
  <c r="H33" i="11"/>
  <c r="J13" i="11" l="1"/>
  <c r="K13" i="11" s="1"/>
  <c r="I25" i="11" s="1"/>
  <c r="J25" i="11" s="1"/>
  <c r="I33" i="11" s="1"/>
  <c r="W16" i="16" s="1"/>
  <c r="J12" i="11"/>
  <c r="K12" i="11" s="1"/>
  <c r="I24" i="11" s="1"/>
  <c r="J24" i="11" s="1"/>
  <c r="I32" i="11" s="1"/>
  <c r="V16" i="16" l="1"/>
  <c r="J32" i="11"/>
  <c r="W14" i="16"/>
  <c r="J33" i="11"/>
  <c r="V14" i="16" l="1"/>
  <c r="V18" i="16" s="1"/>
  <c r="W18" i="16" s="1"/>
  <c r="J140" i="16" l="1"/>
  <c r="L140" i="16" s="1"/>
  <c r="V140" i="16" s="1"/>
  <c r="J132" i="16"/>
  <c r="L132" i="16" s="1"/>
  <c r="V132" i="16" s="1"/>
  <c r="J116" i="16"/>
  <c r="L116" i="16" s="1"/>
  <c r="V116" i="16" s="1"/>
  <c r="J108" i="16"/>
  <c r="L108" i="16" s="1"/>
  <c r="V108" i="16" s="1"/>
  <c r="J138" i="16"/>
  <c r="L138" i="16" s="1"/>
  <c r="V138" i="16" s="1"/>
  <c r="J130" i="16"/>
  <c r="L130" i="16" s="1"/>
  <c r="V130" i="16" s="1"/>
  <c r="J114" i="16"/>
  <c r="L114" i="16" s="1"/>
  <c r="V114" i="16" s="1"/>
  <c r="J106" i="16"/>
  <c r="L106" i="16" s="1"/>
  <c r="V106" i="16" s="1"/>
  <c r="J136" i="16"/>
  <c r="L136" i="16" s="1"/>
  <c r="V136" i="16" s="1"/>
  <c r="J128" i="16"/>
  <c r="L128" i="16" s="1"/>
  <c r="J112" i="16"/>
  <c r="L112" i="16" s="1"/>
  <c r="V112" i="16" s="1"/>
  <c r="J104" i="16"/>
  <c r="L104" i="16" s="1"/>
  <c r="J134" i="16"/>
  <c r="L134" i="16" s="1"/>
  <c r="V134" i="16" s="1"/>
  <c r="J126" i="16"/>
  <c r="L126" i="16" s="1"/>
  <c r="J110" i="16"/>
  <c r="L110" i="16" s="1"/>
  <c r="V110" i="16" s="1"/>
  <c r="J102" i="16"/>
  <c r="L102" i="16" s="1"/>
  <c r="J88" i="16"/>
  <c r="F88" i="16" s="1"/>
  <c r="V88" i="16" s="1"/>
  <c r="J80" i="16"/>
  <c r="L80" i="16" s="1"/>
  <c r="V80" i="16" s="1"/>
  <c r="J84" i="16"/>
  <c r="F84" i="16" s="1"/>
  <c r="V84" i="16" s="1"/>
  <c r="J86" i="16"/>
  <c r="F86" i="16" s="1"/>
  <c r="V86" i="16" s="1"/>
  <c r="J90" i="16"/>
  <c r="F90" i="16" s="1"/>
  <c r="V90" i="16" s="1"/>
  <c r="J82" i="16"/>
  <c r="L82" i="16" s="1"/>
  <c r="V82" i="16" s="1"/>
  <c r="J92" i="16"/>
  <c r="F92" i="16" s="1"/>
  <c r="V92" i="16" s="1"/>
  <c r="J48" i="16"/>
  <c r="L48" i="16" s="1"/>
  <c r="V48" i="16" s="1"/>
  <c r="J46" i="16"/>
  <c r="L46" i="16" s="1"/>
  <c r="J24" i="16"/>
  <c r="L24" i="16" s="1"/>
  <c r="J66" i="16"/>
  <c r="F66" i="16" s="1"/>
  <c r="V66" i="16" s="1"/>
  <c r="J40" i="16"/>
  <c r="L40" i="16" s="1"/>
  <c r="V40" i="16" s="1"/>
  <c r="J54" i="16"/>
  <c r="L54" i="16" s="1"/>
  <c r="J56" i="16"/>
  <c r="L56" i="16" s="1"/>
  <c r="V56" i="16" s="1"/>
  <c r="J28" i="16"/>
  <c r="F28" i="16" s="1"/>
  <c r="J26" i="16"/>
  <c r="J62" i="16"/>
  <c r="F62" i="16" s="1"/>
  <c r="V62" i="16" s="1"/>
  <c r="J32" i="16"/>
  <c r="F32" i="16" s="1"/>
  <c r="L32" i="16" s="1"/>
  <c r="V32" i="16" s="1"/>
  <c r="J72" i="16"/>
  <c r="L72" i="16" s="1"/>
  <c r="J38" i="16"/>
  <c r="L38" i="16" s="1"/>
  <c r="J60" i="16"/>
  <c r="F60" i="16" s="1"/>
  <c r="V60" i="16" s="1"/>
  <c r="J74" i="16"/>
  <c r="L74" i="16" s="1"/>
  <c r="V74" i="16" s="1"/>
  <c r="J30" i="16"/>
  <c r="F30" i="16" s="1"/>
  <c r="L30" i="16" s="1"/>
  <c r="V30" i="16" s="1"/>
  <c r="J64" i="16"/>
  <c r="F64" i="16" s="1"/>
  <c r="V64" i="16" s="1"/>
  <c r="J58" i="16"/>
  <c r="F58" i="16" s="1"/>
  <c r="V58" i="16" s="1"/>
  <c r="L28" i="16" l="1"/>
  <c r="V28" i="16" s="1"/>
  <c r="V102" i="16"/>
  <c r="L98" i="16"/>
  <c r="V104" i="16"/>
  <c r="L100" i="16"/>
  <c r="V100" i="16" s="1"/>
  <c r="V126" i="16"/>
  <c r="L122" i="16"/>
  <c r="L124" i="16"/>
  <c r="V124" i="16" s="1"/>
  <c r="V128" i="16"/>
  <c r="L52" i="16"/>
  <c r="V52" i="16" s="1"/>
  <c r="V46" i="16"/>
  <c r="L44" i="16"/>
  <c r="V44" i="16" s="1"/>
  <c r="V72" i="16"/>
  <c r="L70" i="16"/>
  <c r="V70" i="16" s="1"/>
  <c r="V54" i="16"/>
  <c r="V38" i="16"/>
  <c r="L36" i="16"/>
  <c r="V36" i="16" s="1"/>
  <c r="V24" i="16"/>
  <c r="L26" i="16"/>
  <c r="V122" i="16" l="1"/>
  <c r="L120" i="16"/>
  <c r="V120" i="16" s="1"/>
  <c r="V98" i="16"/>
  <c r="L96" i="16"/>
  <c r="V96" i="16" s="1"/>
</calcChain>
</file>

<file path=xl/sharedStrings.xml><?xml version="1.0" encoding="utf-8"?>
<sst xmlns="http://schemas.openxmlformats.org/spreadsheetml/2006/main" count="1610" uniqueCount="949">
  <si>
    <t>Recursos</t>
  </si>
  <si>
    <t>AVALIAÇÃO DO SISTEMA DE SEGURANÇA</t>
  </si>
  <si>
    <t>VALORES</t>
  </si>
  <si>
    <t>NÍVEL DA AMEAÇA</t>
  </si>
  <si>
    <t>(5) elevado               (1) limitado</t>
  </si>
  <si>
    <t>(5) elevados               (3) medianos                  (1) limitados</t>
  </si>
  <si>
    <t>(5) estável                                                                  (3) médio                                                                     (1) instável</t>
  </si>
  <si>
    <t>CLASSIFICAÇÃO</t>
  </si>
  <si>
    <t>RODADAS DO CAMPEONATOS</t>
  </si>
  <si>
    <t>Lider / Potenciação Classificação</t>
  </si>
  <si>
    <t>Potencial rebaixamento / eliminação</t>
  </si>
  <si>
    <t>1º Quarto da Tabela</t>
  </si>
  <si>
    <t>No 2º e 3º Quartos da Tabela</t>
  </si>
  <si>
    <t>Rebaixamento</t>
  </si>
  <si>
    <t>No 1º Quarto</t>
  </si>
  <si>
    <t>Entre o 2º e o 3º Quarto</t>
  </si>
  <si>
    <t>Do 4º até a Semifinal</t>
  </si>
  <si>
    <t>Final</t>
  </si>
  <si>
    <t>DESEMPENHO DESPORTIVOS</t>
  </si>
  <si>
    <t>(5) elevado 60%               (3) médio 30%/60%                  (1) baixo 30%</t>
  </si>
  <si>
    <t>FAIXA DE NÍVEL</t>
  </si>
  <si>
    <t>NÍVEL</t>
  </si>
  <si>
    <t>0 ≤ 1,5</t>
  </si>
  <si>
    <t>Muito Alto</t>
  </si>
  <si>
    <t>Alto</t>
  </si>
  <si>
    <t>Médio</t>
  </si>
  <si>
    <t>Baixo</t>
  </si>
  <si>
    <t>Muito Baixo</t>
  </si>
  <si>
    <t>Atendimento aos padrões previstos de segurança</t>
  </si>
  <si>
    <t>Atendimento aos padrões previstos contra incêndios</t>
  </si>
  <si>
    <t>(5) elevado                                                                    (3) médio                                                                         (1) baixo</t>
  </si>
  <si>
    <t>(5) elevado               (3) médio                  (1) baixo</t>
  </si>
  <si>
    <t>Ordenamento público no entorno do estádio</t>
  </si>
  <si>
    <t>(5) elevados               (3) medianos                  (0) limitados</t>
  </si>
  <si>
    <t>(5) adequado               (3) mediano                 (0) inadequado</t>
  </si>
  <si>
    <t>Acesso do público ao estádio</t>
  </si>
  <si>
    <t>CLASSIFICAÇÃO DO SISTEMA DE SEGURANÇA</t>
  </si>
  <si>
    <t>DESCRIÇÃO</t>
  </si>
  <si>
    <t>As medidas implementadas são adquadas para impedir, na quase totalidade, a possibilidade de conflitos entre torcedores, no estádio e arredores</t>
  </si>
  <si>
    <t>As medidas implementadas podem impedir alguns conflitos entre torcedores, no estádio e arredores.</t>
  </si>
  <si>
    <t>As medidas implementadas são ineficazes para impedir conflitos entre torcedores, no estádio e arredores.</t>
  </si>
  <si>
    <t>Não há medidas implementadas ou estas são desprezíveis para impedir conflitos entre torcedores, no estádio e arredores.</t>
  </si>
  <si>
    <t>Razoável</t>
  </si>
  <si>
    <t>Adequado (4,5 &lt; N ≤ 5)</t>
  </si>
  <si>
    <t>Suficiente (3,5 &lt; N ≤ 4,5)</t>
  </si>
  <si>
    <t>Razoável  (2,5 &lt; N ≤ 3,5)</t>
  </si>
  <si>
    <t>Insuficiente  (1,5 &lt; N ≤ 2,5)</t>
  </si>
  <si>
    <t>Desprezível  (0, ≤ 1N ≤ 1,5)</t>
  </si>
  <si>
    <t>Adequado</t>
  </si>
  <si>
    <t>EFETIVIDADE DA AMEAÇA</t>
  </si>
  <si>
    <t>SISTEMA DE SEGURANÇA</t>
  </si>
  <si>
    <t>Suficiente</t>
  </si>
  <si>
    <t>Insuficiente</t>
  </si>
  <si>
    <t>Desprezível</t>
  </si>
  <si>
    <t>AMEAÇAS</t>
  </si>
  <si>
    <t>NÍVEL DE EFETIVIDADE DA AMEAÇA</t>
  </si>
  <si>
    <t>Nível 5 (Muito Alto)</t>
  </si>
  <si>
    <t>Nível 4 (Alta)</t>
  </si>
  <si>
    <t>Nível 3 (Mediana)</t>
  </si>
  <si>
    <t>Nível 2 (Baixa)</t>
  </si>
  <si>
    <t>Nível 1 (Muito Baixa)</t>
  </si>
  <si>
    <t>25 ≥ Efet &gt; 16</t>
  </si>
  <si>
    <t>16 ≥ Efet &gt; 10</t>
  </si>
  <si>
    <t>10 ≥ Efet &gt; 6</t>
  </si>
  <si>
    <t>6 ≥ Efet &gt; 3</t>
  </si>
  <si>
    <t>3 ≥ Efet &gt; 1</t>
  </si>
  <si>
    <t>Baixa</t>
  </si>
  <si>
    <t>Muito Baixa</t>
  </si>
  <si>
    <t>O nível da ameaça é representado pelo seu enquadramento na faixa correspondente à média aritmética (N = ΣPi / 5)) da pontuação obtida por cada atributo na fase de Caracterização da Ameaça, conforme registrado na Tabela Perfil da Ameaça.</t>
  </si>
  <si>
    <t>O nível do Sistema de Segurança é representado pelo seu enquadramento na faixa correspondente da Tabela Classificação do Sistema de Segurança, a seguir, de acordo com a pontuação obtida na fase de Avaliação do Sistema de Segurança, conforme registrado na Tabela Avaliação do Sistema de Segurança.</t>
  </si>
  <si>
    <t>(Nível da Ameaça x Sistema de Segurança) A estimativa da efetividade da ameaça visa aferir a capacidade de determinada ameaça – no caso, torcedores – explorar uma fragilidade do Sistema de Segurança do estádio. Isso é feito com o cruzamento das avaliações do Nível da Ameaça e do Sistema de Segurança e respectivo enquadramento na Tabela Efetividade da Ameaça, a seguir.</t>
  </si>
  <si>
    <t>O nível de efetividade da ameaça é representado pelo intervalo numérico em que se encontra o valor da efetividade da ameaça previamente avaliada, que corresponde ao respectivo nível, variando de 1 a 5 – de muito baixa a muito alta –, sendo 5 o pior caso.</t>
  </si>
  <si>
    <t>A ponderação do histórico da torcida se dá com a resposta a três perguntas, em sequência, com o correspondente enquadramento – Sim ou Não  na tabela a seguir:</t>
  </si>
  <si>
    <t>SIM</t>
  </si>
  <si>
    <t>NÃO</t>
  </si>
  <si>
    <t>NÍVEL 4</t>
  </si>
  <si>
    <t>NÍVEL 3</t>
  </si>
  <si>
    <t>NÍVEL 2</t>
  </si>
  <si>
    <t>NÍVEL 1</t>
  </si>
  <si>
    <t>O clube foi punido, nos últimos 5 anos, por ações violentas praticadas por torcedores?</t>
  </si>
  <si>
    <t>Houve violência de torcedores em algum dos 3 jogos anteriores, com o mesmo adversário?</t>
  </si>
  <si>
    <t>Foram verificadas ameaças, com potencial de concretização, para o próximo jogo?</t>
  </si>
  <si>
    <t>ALTO</t>
  </si>
  <si>
    <t>ESCALA DE RISCO</t>
  </si>
  <si>
    <t>DETERMINAÇÃO DO RISCO</t>
  </si>
  <si>
    <t>IMPACTO</t>
  </si>
  <si>
    <t>HISTÓRICO DA TORCIDA</t>
  </si>
  <si>
    <t>HISTÓRICO PONDERADO DAS TORCIDAS</t>
  </si>
  <si>
    <t>ESTIMATIVA DA PROBABILIDADE</t>
  </si>
  <si>
    <t>HISTÓRICO DAS TORCIDAS</t>
  </si>
  <si>
    <t>(5)</t>
  </si>
  <si>
    <t>(4)</t>
  </si>
  <si>
    <t>(3)</t>
  </si>
  <si>
    <t>(2)</t>
  </si>
  <si>
    <t>(1)</t>
  </si>
  <si>
    <t>Mediana</t>
  </si>
  <si>
    <t>Alta</t>
  </si>
  <si>
    <t>Muito Alta</t>
  </si>
  <si>
    <t>PROBABILIDADE</t>
  </si>
  <si>
    <t>NÍVEL 1 (1X)</t>
  </si>
  <si>
    <t>NÍVEL 2 (2X)</t>
  </si>
  <si>
    <t>NÍVEL 3 (3X)</t>
  </si>
  <si>
    <t>NÍVEL 4 (5X)</t>
  </si>
  <si>
    <t>INTERVALO</t>
  </si>
  <si>
    <t>Altamente Provável</t>
  </si>
  <si>
    <t>Provável</t>
  </si>
  <si>
    <t>Improvável</t>
  </si>
  <si>
    <t>Remota</t>
  </si>
  <si>
    <t>25 ≥ Efet &gt; 15</t>
  </si>
  <si>
    <t>15 ≥ Efet &gt; 09</t>
  </si>
  <si>
    <t>09 ≥ Efet &gt; 04</t>
  </si>
  <si>
    <t>04 ≥ Efet &gt; 02</t>
  </si>
  <si>
    <t>02 ≥ Efet &gt; 01</t>
  </si>
  <si>
    <t>O nível estimado da probabilidade é representado pelo cruzamento correspondente à Efetividade da Ameaça e ao Histórico da Torcida, na Tabela Estimativa da Probabilidade, transportado para o intervalo adequado da Tabela Nível da Probabilidade, a seguir.</t>
  </si>
  <si>
    <t>Mando de Campo</t>
  </si>
  <si>
    <t>Público esperado</t>
  </si>
  <si>
    <t>Situação politica do clube</t>
  </si>
  <si>
    <t xml:space="preserve">CARACTERIZAÇÃO DA FONTE DE AMEAÇA </t>
  </si>
  <si>
    <t>A tabela a seguir lista os fatores de impacto e respectivos descritores, que devem ser assinalados de acordo com a estimativa realizada. Os valores dos pontos correspondentes devem ser somados ao final (Ia = Σ(P)) e o resultado, transportado para a Tabela Nível do Impacto.</t>
  </si>
  <si>
    <t>O nível do impacto, caso a ameaça concretize uma ação nociva ao evento, será determinado pelo somatório dos valores obtidos nos fatores Lesões ao Ser Humano, Danos ao Patrimônio e Prejuízos à Imagem, como visto anteriormente, transportado para a Tabela Nível do Impacto, a seguir, podendo variar de Muito Baixo (I) a Crítico (V).</t>
  </si>
  <si>
    <t>Na escala de risco estão representadas as faixas correspondentes ao valor apontado no cruzamento das linhas e colunas da Tabela Risco, para enquadramento no nível de risco correspondente, podendo variar em cinco graus, de muito baixo a muito alto.</t>
  </si>
  <si>
    <t>FATORES DE IMPACTO</t>
  </si>
  <si>
    <t>FATOR 01 - LESÃO AO SER HJUMANO</t>
  </si>
  <si>
    <t>FATOR 02 - DANOS AO PATRIMÔNIO</t>
  </si>
  <si>
    <t>FATOR 03 - DANOS AO PATRIMÔNIO</t>
  </si>
  <si>
    <t>Não há danos a equipamentos, materiais e instalações.</t>
  </si>
  <si>
    <t>Pode haver danos de pequena monta a equipamentos, materiais e instalações, dentro do estádio.</t>
  </si>
  <si>
    <t>Pode haver danos de grande monta a equipamentos, materiais e instalações, dentro e fora do estádio.</t>
  </si>
  <si>
    <t>Pode haver destruição total de equipamentos, materiais e instalações, dentro e fora do estádio, atingindo imóveis do entorno ou de outras localidades.</t>
  </si>
  <si>
    <t>Pode provocar insignificante repercussão entre os torcedores e terceiros, apenas dentro no estádio.</t>
  </si>
  <si>
    <t>Não há lesões ou danos à saúde de torcedores e outros.</t>
  </si>
  <si>
    <t>Pode haver lesões leves ou perturbações leves à saúde de torcedores e outros, dentro ou fora do estádio.</t>
  </si>
  <si>
    <t>Pode haver lesões incapacitantes ou danos graves à saúde de torcedores e outros ou agressão de qualquer natureza a agente público, dentro ou fora do estádio.</t>
  </si>
  <si>
    <t>Pode haver mortes, lesões graves, danos irreversíveis à saúde de torcedores e outros, dentro ou fora do estádio.</t>
  </si>
  <si>
    <t>Pode provocar repercussão significativa entre os torcedores e terceiros, dentro no estádio, e repercussão pouco significativa na cidade.</t>
  </si>
  <si>
    <t>Pode provocar repercussão de grande monta entre os torcedores e terceiros, dentro no estádio, e repercussão significativa na cidade, no estado e no Brasil.</t>
  </si>
  <si>
    <t>Pode provocar repercussão de grande monta e duradoura entre os torcedores e terceiros, dentro no estádio, e repercussão de grande monta, de longa duração, no Brasil e no exterior.</t>
  </si>
  <si>
    <t>Lesão ao ser Humano</t>
  </si>
  <si>
    <t>Fator 01 (0),(2),(7),(15)</t>
  </si>
  <si>
    <t>Danos ao Patrimônio</t>
  </si>
  <si>
    <t>Prejuízo a Imagem</t>
  </si>
  <si>
    <t>Fator 02 (0),(2),(5),(10)</t>
  </si>
  <si>
    <t>Fator 03 (0),(2),(5),(10)</t>
  </si>
  <si>
    <t>As medidas implementadas são suficientes para impedir em grande parte, a possibilidade de conflitos entre torcedores, no estádio e arredores.</t>
  </si>
  <si>
    <t>DESCRIÇÕES</t>
  </si>
  <si>
    <t>FAIXA</t>
  </si>
  <si>
    <t>DENOMINAÇÃO</t>
  </si>
  <si>
    <t>MA</t>
  </si>
  <si>
    <t>A</t>
  </si>
  <si>
    <t>M</t>
  </si>
  <si>
    <t>B</t>
  </si>
  <si>
    <t>MB</t>
  </si>
  <si>
    <t>As medidas de segurança são quase inexistentes ou inadequadas, trazendo uma condição temerária para a realização do jogo.</t>
  </si>
  <si>
    <t>As medidas de segurança são insuficientes ou pouco adequadas, trazendo uma condição insegura para a realização do jogo.</t>
  </si>
  <si>
    <t>As medidas de segurança necessitam aprimoramento, mas há condição de razoável segurança para a realização do jogo.</t>
  </si>
  <si>
    <t>As medidas de segurança são quase suficientes e adequadas, proporcionando uma boa condição de segurança para a realização do jogo.</t>
  </si>
  <si>
    <t>AVALIAÇÃO DO SISTEMA DE SEGURANÇA / AMEAÇAS</t>
  </si>
  <si>
    <t>(análise Quadro analitico 01)</t>
  </si>
  <si>
    <t>ok</t>
  </si>
  <si>
    <t>PROBABILIDADES</t>
  </si>
  <si>
    <t>TABELA PERFIL DA AMEAÇAS / NÍVEL</t>
  </si>
  <si>
    <t>TABELA 01                                                                           DESEMPENHO DESPORTIVO</t>
  </si>
  <si>
    <t>PLANILHA 01                                                                                             ( ANÁLISE TABELAS 1 E 2)</t>
  </si>
  <si>
    <t>TABELA 04                                                                                             EFETIVIDADE DA AMEAÇA</t>
  </si>
  <si>
    <t xml:space="preserve">NÍVEL DA AMEAÇA </t>
  </si>
  <si>
    <t>TABELA 02                                                                                             NÍVEL DA AMEAÇA</t>
  </si>
  <si>
    <t>PLANILHA 02                                                                                             ( ANÁLISE TABELAS 3,4 E 5)</t>
  </si>
  <si>
    <t>TABELA 03                                                                                             CLASSIFICAÇÃO DO SISTEMA DE SEGURANÇA</t>
  </si>
  <si>
    <t>EFETIVIDADE DA AMEAÇA / SISTEMA DE SEGURANÇA</t>
  </si>
  <si>
    <t>TABELA 05                                                                                            NÍVEL DA EFETIVIDADE DA AMEAÇA</t>
  </si>
  <si>
    <t>PLANILHA 03                                                                                                            ( ANÁLISE TABELAS 6,7 E 8)</t>
  </si>
  <si>
    <t>TABELA 07                                                                                             ESTIMATIVA DA PROBABILIDADE</t>
  </si>
  <si>
    <t>TABELA 08                                                                                             NÍVEL DA PROBABILIDADE</t>
  </si>
  <si>
    <t>PLANILHA 04                                                                                                           ( ANÁLISE TABELAS 9,10 E 11)</t>
  </si>
  <si>
    <t>TABELA 09                                                                                                                                                      FATORES DE IMPACTO</t>
  </si>
  <si>
    <t>NÍVEL DO IMPACTO DA AMEAÇA</t>
  </si>
  <si>
    <t>V</t>
  </si>
  <si>
    <t>IV</t>
  </si>
  <si>
    <t>III</t>
  </si>
  <si>
    <t>I</t>
  </si>
  <si>
    <t>Crítico</t>
  </si>
  <si>
    <t>Severo</t>
  </si>
  <si>
    <t>Moderado</t>
  </si>
  <si>
    <t xml:space="preserve">NÍVEL  </t>
  </si>
  <si>
    <t>24 &lt; IA ≤ 35</t>
  </si>
  <si>
    <t>14 &lt; IA ≤ 24</t>
  </si>
  <si>
    <t>9 &lt; IA ≤ 14</t>
  </si>
  <si>
    <t>4 &lt; IA ≤ 9</t>
  </si>
  <si>
    <t>0 &lt; IA ≤ 4</t>
  </si>
  <si>
    <t>TABELA 10                                                                                                                                                                              NÍVEL DO IMPACTO</t>
  </si>
  <si>
    <t>RISCO</t>
  </si>
  <si>
    <t xml:space="preserve"> IMPACTO / RISCO</t>
  </si>
  <si>
    <t>Médiana</t>
  </si>
  <si>
    <t>Finalmente, o risco será determinado pelo cruzamento da linha correspondente à probabilidade com a coluna correspondente ao impacto estimados. Os valores que se apresentam em cada cruzamento são utilizados no enquadramento na faixa da escala de risco correspondente, diferenciando, dentro de cada faixa, os que estão mais para um ou outro extremo, como se pode observar na Tabela Risco, a seguir.</t>
  </si>
  <si>
    <t>TABELA 12                                                                                                                                                                              NÍVEL DO IMPACTO</t>
  </si>
  <si>
    <t>80 ≤ R ≤ 100</t>
  </si>
  <si>
    <t>48 ≤ R &lt; 80</t>
  </si>
  <si>
    <t>30 ≤ R &lt; 48</t>
  </si>
  <si>
    <t>10 ≤ R &lt; 30</t>
  </si>
  <si>
    <t>1 ≤ R &lt; 10</t>
  </si>
  <si>
    <t>NÍVEL DO RISCO</t>
  </si>
  <si>
    <t>As medidas de segurança são suficientes e adequadas, proporcionando uma condição segura para a realização do jogo</t>
  </si>
  <si>
    <t>TABELA 06                                                                                                       HISTÓRICO DAS TORCIDAS</t>
  </si>
  <si>
    <t>TABELA 11                                                                                                                                                     RISCO</t>
  </si>
  <si>
    <t>Desempenho Desportivo do Clube – é o atributo que descreve a influência do posicionamento do clube na tabela do campeonato no possível ânimo da torcida em realizar ações hostis. O desempenho desportivo é sintetizado na Tabela Desempenho Desportivo, representado pelo número correspondente ao cruzamento da classificação do clube no campeonato versus a rodada atual do campeonato. O resultado deverá ser transportado para a tabela Perfil da Ameaça.</t>
  </si>
  <si>
    <t>São considerados apenas os torcedores como fonte de ameaça, não sendo necessário estimar outro tipo de ameaça para avaliação. Assim, foram selecionados cinco atributos para caracterização da ameaça torcedores em determinado evento:  Público esperado;  Mando de campo;  Recursos;  Desempenho do clube na competição; e  Situação política no clube.serão denominados “torcedor” os praticam atos violentos contra pessoas, instalações, veículos
etc., no estádio ou fora dele, em situação relacionada ao jogo avaliado.</t>
  </si>
  <si>
    <t xml:space="preserve">Foram selecionados quatro aspectos para avaliação do Sistema de Segurança para determinado evento:  Atendimento aos padrões previstos de segurança pública;  Atendimento aos padrões previstos contra incêndios;  Ordenamento público no entorno do estádio; e  Acesso do público ao estádio.A Avaliação será representada pela média aritmética
(N=∑Pi/4) dos valores imputados aos aspectos verificados nas implementações
de segurança, quais sejam Padrões de Segurança Pública, Padrões Contra
Incêndio, Ordenamento Público e Acesso
</t>
  </si>
  <si>
    <t>(Efetividade da Ameaça x Histórico da Torcida) A estimativa da probabilidade de que ocorra algum conflito entre torcedores é realizada com o cruzamento das avaliações da Efetividade da Ameaça e do Histórico da Torcida, com o respectivo enquadramento na Tabela Estimativa da Probabilidade, a seguir.</t>
  </si>
  <si>
    <t>A tabela a seguir lista os fatores de impacto e respectivos descritores, que devem ser assinalados de acordo com a estimativa realizada. Os valores dos pontos correspondentes devem ser somados ao final (Ia = ∑(P)) e o resultado, transportado para a Tabela Nível do Impacto.</t>
  </si>
  <si>
    <r>
      <t xml:space="preserve">4,5 </t>
    </r>
    <r>
      <rPr>
        <b/>
        <sz val="11"/>
        <color theme="1"/>
        <rFont val="Calibri"/>
        <family val="2"/>
      </rPr>
      <t>&lt; N ≤ 5</t>
    </r>
  </si>
  <si>
    <r>
      <t>3,5</t>
    </r>
    <r>
      <rPr>
        <b/>
        <sz val="11"/>
        <color theme="1"/>
        <rFont val="Calibri"/>
        <family val="2"/>
      </rPr>
      <t xml:space="preserve"> &lt; N ≤ 4,5</t>
    </r>
  </si>
  <si>
    <r>
      <t>2,5</t>
    </r>
    <r>
      <rPr>
        <b/>
        <sz val="11"/>
        <color theme="1"/>
        <rFont val="Calibri"/>
        <family val="2"/>
      </rPr>
      <t xml:space="preserve"> &lt; N ≤ 3,5</t>
    </r>
  </si>
  <si>
    <r>
      <t>1,5</t>
    </r>
    <r>
      <rPr>
        <b/>
        <sz val="11"/>
        <color theme="1"/>
        <rFont val="Calibri"/>
        <family val="2"/>
      </rPr>
      <t xml:space="preserve"> &lt; N ≤ 2,5</t>
    </r>
  </si>
  <si>
    <t xml:space="preserve">Atributo que pretende delimitar o grau de influência da quantidade de público esperado de determinada torcida no estádio, durante o jogo em análise. É estimado pelo o percentual do número de ingresso postos á venda por cada clube.           </t>
  </si>
  <si>
    <t>Atributo que procura avaliar a influência da sensação do mando do campo de jogo no comportamento dos torcedores. Assim, um jogo realizado com mando de campo, no estádio do qual o clube da torcida em análise é proprietário ou onde tradicionalmente realiza os jogos que possui mando de campo, deixa a torcida com sensação de dona do local, com mais direitos que a torcida adversária.</t>
  </si>
  <si>
    <t>RECURSOS:</t>
  </si>
  <si>
    <t>PÚBLICO ESPERADO:</t>
  </si>
  <si>
    <t>Atributo que procura avaliar os recursos financeiros e apoio lógistico que a torcida possui para acompanhar o clube.</t>
  </si>
  <si>
    <t>ATRIBUTOS</t>
  </si>
  <si>
    <t>CARACTERIZAÇÃO DA FONTE DA AMEAÇA</t>
  </si>
  <si>
    <t>Atributo que descreve a influência do posicionamento do clube na tabela do campeonato no possivel ânimo da torcida em realizar ações hostis. O desempenho desportivo é sintetizado  na tabela representado pelo o número corresmpondente ao cruzamento da classificação do clube no campeonato, versus a rodada atual.</t>
  </si>
  <si>
    <t>Avaliação FERJ</t>
  </si>
  <si>
    <t>Atributo que avalia o gran de influência da situação política do clube, no que se refe á proximidade de eleições internas, insatisfação com ma gestão do futebol e outras questões extracampo, que possam remeter ao possível mau desempenho do clube no campeonato. Poderia haver indição de torcedores a um comportamento violento, a fim de influenciar questões internas do clube.</t>
  </si>
  <si>
    <t>ATENDIMENTO AOS PADRÕES PREVISTOS CONTRA INCÊNCIOS:</t>
  </si>
  <si>
    <t>ATENDIMENTO AOS PADRÕES PREVISTOS DE SEGURANÇA PÚBLICA:</t>
  </si>
  <si>
    <t>SITUAÇÃO POLITICA DO CLUBE:</t>
  </si>
  <si>
    <t>DESEMPENHO DESPORTIVO:</t>
  </si>
  <si>
    <t>ORDENAMENTO PÚBLICO NO ENTORNO DO ESTÁDIO:</t>
  </si>
  <si>
    <t>ACESSO DO PÚBLICO AO ESTÁDIO:</t>
  </si>
  <si>
    <t>Atributo que pretende aferir o grau de implementação das medidas de segurança padrão prevista para serem adotadas pelos órgão de segurança ública, de acordo com o público espereado e o local do jogo.</t>
  </si>
  <si>
    <t>Atributo que pretende aferir o grau de implementação das medidas padrão de prevenção/combate a incêndio e atendimento ao público previstas, de acordo com o público esperado e o local do jogo.</t>
  </si>
  <si>
    <r>
      <t xml:space="preserve">RISCO       </t>
    </r>
    <r>
      <rPr>
        <b/>
        <sz val="9"/>
        <color theme="0" tint="-4.9989318521683403E-2"/>
        <rFont val="Calibri"/>
        <family val="2"/>
        <scheme val="minor"/>
      </rPr>
      <t>(ANÁLISE TABELA 11 DE RISCO)</t>
    </r>
  </si>
  <si>
    <r>
      <t xml:space="preserve">NÍVEL DE IMPACTO </t>
    </r>
    <r>
      <rPr>
        <b/>
        <sz val="9"/>
        <color theme="0" tint="-4.9989318521683403E-2"/>
        <rFont val="Calibri"/>
        <family val="2"/>
        <scheme val="minor"/>
      </rPr>
      <t>(ANÁLISE TABELA 10 NÍVEL DO IMPACTO DA AMEAÇA)</t>
    </r>
  </si>
  <si>
    <r>
      <t>FATOR DE IMPACTO</t>
    </r>
    <r>
      <rPr>
        <b/>
        <sz val="9"/>
        <color theme="0"/>
        <rFont val="Calibri"/>
        <family val="2"/>
        <scheme val="minor"/>
      </rPr>
      <t xml:space="preserve">    (SOMA) E ANÁLISE TABELA 09 FATOR DE IMPACTO</t>
    </r>
  </si>
  <si>
    <r>
      <t xml:space="preserve">NÍVEL DE PROBABILIDADE        </t>
    </r>
    <r>
      <rPr>
        <b/>
        <sz val="9"/>
        <color theme="0"/>
        <rFont val="Calibri"/>
        <family val="2"/>
        <scheme val="minor"/>
      </rPr>
      <t>(ANÁLISE TABELA 8 NÍVEL DA PROBABILIDADE)</t>
    </r>
  </si>
  <si>
    <r>
      <t xml:space="preserve">ESTIMATIVA DA PROBABILIDADE </t>
    </r>
    <r>
      <rPr>
        <b/>
        <sz val="9"/>
        <color theme="0"/>
        <rFont val="Calibri"/>
        <family val="2"/>
        <scheme val="minor"/>
      </rPr>
      <t>(ANÁLISE TABELA 7 ESTIMATIVA DA PROBABILIDADE)</t>
    </r>
  </si>
  <si>
    <r>
      <t xml:space="preserve">HISTÓRICO DA TORCIDA  </t>
    </r>
    <r>
      <rPr>
        <b/>
        <sz val="9"/>
        <color theme="0"/>
        <rFont val="Calibri"/>
        <family val="2"/>
        <scheme val="minor"/>
      </rPr>
      <t>(ANÁLISE  TABELA 6 HISTÓRICO DAS TORCIDAS)</t>
    </r>
  </si>
  <si>
    <r>
      <t xml:space="preserve">NÍVEL DA EFETIVIDADE DA AMEAÇA </t>
    </r>
    <r>
      <rPr>
        <b/>
        <sz val="9"/>
        <color theme="0"/>
        <rFont val="Calibri"/>
        <family val="2"/>
        <scheme val="minor"/>
      </rPr>
      <t>(ANÁLISE TABELA 5 NÍVEL DA EFETIVIDADE DA AMEAÇA)</t>
    </r>
  </si>
  <si>
    <r>
      <t xml:space="preserve">EFETIVIDADE DA AMEAÇA  </t>
    </r>
    <r>
      <rPr>
        <b/>
        <sz val="9"/>
        <color theme="0"/>
        <rFont val="Calibri"/>
        <family val="2"/>
        <scheme val="minor"/>
      </rPr>
      <t>(ANÁLISE TABELA 4 EFETIVIDADE DA AMEAÇA)</t>
    </r>
  </si>
  <si>
    <r>
      <t xml:space="preserve">CLASSIFICAÇÃO DO SISTEMA DE SEGURANÇA </t>
    </r>
    <r>
      <rPr>
        <b/>
        <sz val="9"/>
        <color theme="0" tint="-4.9989318521683403E-2"/>
        <rFont val="Calibri"/>
        <family val="2"/>
        <scheme val="minor"/>
      </rPr>
      <t>(ANÁLISE TABELA 3 CLASSIFICAÇÃO DE SEGURANÇA)</t>
    </r>
  </si>
  <si>
    <r>
      <t xml:space="preserve">AVALIAÇÃO DO SISTEMA DE SEGURANÇA </t>
    </r>
    <r>
      <rPr>
        <b/>
        <sz val="9"/>
        <color theme="0" tint="-4.9989318521683403E-2"/>
        <rFont val="Calibri"/>
        <family val="2"/>
        <scheme val="minor"/>
      </rPr>
      <t>(MÉDIA ARITIMÉTICA)</t>
    </r>
    <r>
      <rPr>
        <b/>
        <sz val="9"/>
        <rFont val="Calibri"/>
        <family val="2"/>
        <scheme val="minor"/>
      </rPr>
      <t xml:space="preserve"> </t>
    </r>
  </si>
  <si>
    <r>
      <t xml:space="preserve">PERFIL DA AMEAÇA      </t>
    </r>
    <r>
      <rPr>
        <b/>
        <sz val="9"/>
        <color theme="0" tint="-4.9989318521683403E-2"/>
        <rFont val="Calibri"/>
        <family val="2"/>
        <scheme val="minor"/>
      </rPr>
      <t>(MÉDIA ARITIMÉTICA)</t>
    </r>
    <r>
      <rPr>
        <b/>
        <sz val="9"/>
        <rFont val="Calibri"/>
        <family val="2"/>
        <scheme val="minor"/>
      </rPr>
      <t xml:space="preserve"> </t>
    </r>
  </si>
  <si>
    <r>
      <rPr>
        <b/>
        <sz val="9"/>
        <rFont val="Calibri"/>
        <family val="2"/>
        <scheme val="minor"/>
      </rPr>
      <t xml:space="preserve">Desempenho Desportivo do Clube       </t>
    </r>
    <r>
      <rPr>
        <b/>
        <sz val="9"/>
        <color theme="0" tint="-4.9989318521683403E-2"/>
        <rFont val="Calibri"/>
        <family val="2"/>
        <scheme val="minor"/>
      </rPr>
      <t xml:space="preserve">              (ANÁLISE TABELA 1 DESEMPENHO)</t>
    </r>
  </si>
  <si>
    <t>Atributo que pretende aferir o grau de desordem no entorno do estádio, no dia do jogo, com a presença de vendedores ambulantes, torcedores sem ingresso, cambistas e venda de bebidas alcólicas no peírmetro mais próximo ao estádio.</t>
  </si>
  <si>
    <t>Atributo que avalia a eficiência e a segurança nos meios de transportes e das vias de acesso do público ao estádio</t>
  </si>
  <si>
    <t>A ponderação do hitórico da torcida se dá com a resposta a três perguntas, em sequencia, com o correspondente enquadramento -Sim ou Não.</t>
  </si>
  <si>
    <t>FATOR 3: PREJUIZOS A IMAGEM</t>
  </si>
  <si>
    <t>Lista fatores de impacto e respectivos descritores:</t>
  </si>
  <si>
    <t>TIMES</t>
  </si>
  <si>
    <t>MANDO DE CAMPO</t>
  </si>
  <si>
    <t>SITUAÇÃO POLÍTICA</t>
  </si>
  <si>
    <t>MANDO DE CAMPO: (Dentro e Fora do Estado)</t>
  </si>
  <si>
    <r>
      <rPr>
        <b/>
        <sz val="10"/>
        <color rgb="FFFF0000"/>
        <rFont val="Calibri"/>
        <family val="2"/>
        <scheme val="minor"/>
      </rPr>
      <t xml:space="preserve">Elevado (5): </t>
    </r>
    <r>
      <rPr>
        <b/>
        <sz val="10"/>
        <color theme="1"/>
        <rFont val="Calibri"/>
        <family val="2"/>
        <scheme val="minor"/>
      </rPr>
      <t>A torcida em análise possui mais de 60% do público esperado no estádio.</t>
    </r>
  </si>
  <si>
    <r>
      <rPr>
        <b/>
        <sz val="10"/>
        <color rgb="FFFF0000"/>
        <rFont val="Calibri"/>
        <family val="2"/>
        <scheme val="minor"/>
      </rPr>
      <t xml:space="preserve">Elevado (5): </t>
    </r>
    <r>
      <rPr>
        <b/>
        <sz val="10"/>
        <rFont val="Calibri"/>
        <family val="2"/>
        <scheme val="minor"/>
      </rPr>
      <t xml:space="preserve">O jogo será realizado no estádio do qual o clube é proprietário ou onde tradicionalmente possui o mando de campo ou em local onde a torcida possui grande representação.  </t>
    </r>
  </si>
  <si>
    <r>
      <rPr>
        <b/>
        <sz val="10"/>
        <color rgb="FFFF0000"/>
        <rFont val="Calibri"/>
        <family val="2"/>
        <scheme val="minor"/>
      </rPr>
      <t xml:space="preserve">Elevados (5): </t>
    </r>
    <r>
      <rPr>
        <b/>
        <sz val="10"/>
        <rFont val="Calibri"/>
        <family val="2"/>
        <scheme val="minor"/>
      </rPr>
      <t>A torcida possui recursos financeiros e apoio logístico para acompanhar o clube em grande número.</t>
    </r>
  </si>
  <si>
    <r>
      <rPr>
        <b/>
        <sz val="9"/>
        <color rgb="FFFF0000"/>
        <rFont val="Calibri"/>
        <family val="2"/>
        <scheme val="minor"/>
      </rPr>
      <t xml:space="preserve">Médio (3): </t>
    </r>
    <r>
      <rPr>
        <b/>
        <sz val="9"/>
        <color theme="1"/>
        <rFont val="Calibri"/>
        <family val="2"/>
        <scheme val="minor"/>
      </rPr>
      <t>A torcida em análise possui mais de 30% até 60% do público esperado no estádio.</t>
    </r>
  </si>
  <si>
    <r>
      <rPr>
        <b/>
        <sz val="9"/>
        <color rgb="FFFF0000"/>
        <rFont val="Calibri"/>
        <family val="2"/>
        <scheme val="minor"/>
      </rPr>
      <t xml:space="preserve">Baixo (1):  </t>
    </r>
    <r>
      <rPr>
        <b/>
        <sz val="9"/>
        <rFont val="Calibri"/>
        <family val="2"/>
        <scheme val="minor"/>
      </rPr>
      <t>A torcida em análise possui até 30% do Público esperado no estádio</t>
    </r>
  </si>
  <si>
    <r>
      <rPr>
        <b/>
        <sz val="9"/>
        <color rgb="FFFF0000"/>
        <rFont val="Calibri"/>
        <family val="2"/>
        <scheme val="minor"/>
      </rPr>
      <t xml:space="preserve">Limitado (1): </t>
    </r>
    <r>
      <rPr>
        <b/>
        <sz val="9"/>
        <rFont val="Calibri"/>
        <family val="2"/>
        <scheme val="minor"/>
      </rPr>
      <t>O jogo Não será realizado com mando de campo, tampouco em local onde a torcida possua grande representação, em outro estado da federação.</t>
    </r>
  </si>
  <si>
    <r>
      <t xml:space="preserve">Medianos (3): </t>
    </r>
    <r>
      <rPr>
        <b/>
        <sz val="9"/>
        <rFont val="Calibri"/>
        <family val="2"/>
        <scheme val="minor"/>
      </rPr>
      <t>A torcida possui recursos financeiros ou apoio logístico para acompanhar o clube, de certa maneira.</t>
    </r>
  </si>
  <si>
    <r>
      <rPr>
        <b/>
        <sz val="9"/>
        <color rgb="FFFF0000"/>
        <rFont val="Calibri"/>
        <family val="2"/>
        <scheme val="minor"/>
      </rPr>
      <t xml:space="preserve">Limitados (1): </t>
    </r>
    <r>
      <rPr>
        <b/>
        <sz val="9"/>
        <color theme="1"/>
        <rFont val="Calibri"/>
        <family val="2"/>
        <scheme val="minor"/>
      </rPr>
      <t>A torcida não possui recursos e apoio logístico para acompanhar o clube.</t>
    </r>
  </si>
  <si>
    <r>
      <rPr>
        <b/>
        <sz val="10"/>
        <color rgb="FFFF0000"/>
        <rFont val="Calibri"/>
        <family val="2"/>
        <scheme val="minor"/>
      </rPr>
      <t xml:space="preserve">Estável (1): </t>
    </r>
    <r>
      <rPr>
        <b/>
        <sz val="10"/>
        <color theme="1"/>
        <rFont val="Calibri"/>
        <family val="2"/>
        <scheme val="minor"/>
      </rPr>
      <t xml:space="preserve">Não há proximidade das eleições do clube, tampauco insatisfação com a gestão do futebol ou com o desempenho do clube no campeonato. </t>
    </r>
    <r>
      <rPr>
        <b/>
        <sz val="10"/>
        <color rgb="FFFF0000"/>
        <rFont val="Calibri"/>
        <family val="2"/>
        <scheme val="minor"/>
      </rPr>
      <t>Avaliação FERJ</t>
    </r>
  </si>
  <si>
    <r>
      <rPr>
        <b/>
        <sz val="9"/>
        <color rgb="FFFF0000"/>
        <rFont val="Calibri"/>
        <family val="2"/>
        <scheme val="minor"/>
      </rPr>
      <t xml:space="preserve">Médio (3): </t>
    </r>
    <r>
      <rPr>
        <b/>
        <sz val="9"/>
        <color theme="1"/>
        <rFont val="Calibri"/>
        <family val="2"/>
        <scheme val="minor"/>
      </rPr>
      <t xml:space="preserve">Há proximidade das eleições internas do clube, mas não há grande insatisfação com a gestão do futebol ou com o desempenho. </t>
    </r>
    <r>
      <rPr>
        <b/>
        <sz val="9"/>
        <color rgb="FFFF0000"/>
        <rFont val="Calibri"/>
        <family val="2"/>
        <scheme val="minor"/>
      </rPr>
      <t>Avaliação FERJ</t>
    </r>
  </si>
  <si>
    <r>
      <rPr>
        <b/>
        <sz val="9"/>
        <color rgb="FFFF0000"/>
        <rFont val="Calibri"/>
        <family val="2"/>
        <scheme val="minor"/>
      </rPr>
      <t xml:space="preserve">Instável (5): </t>
    </r>
    <r>
      <rPr>
        <b/>
        <sz val="9"/>
        <color theme="1"/>
        <rFont val="Calibri"/>
        <family val="2"/>
        <scheme val="minor"/>
      </rPr>
      <t xml:space="preserve">Há proximidade das eleições internas do clube, insatisfação com a gestão do clube e o clube não possui desempenho satisfatório no campeonato. </t>
    </r>
    <r>
      <rPr>
        <b/>
        <sz val="9"/>
        <color rgb="FFFF0000"/>
        <rFont val="Calibri"/>
        <family val="2"/>
        <scheme val="minor"/>
      </rPr>
      <t>Avaliação FERJ</t>
    </r>
  </si>
  <si>
    <t>ITEM</t>
  </si>
  <si>
    <t>REFERÊNCIAS</t>
  </si>
  <si>
    <r>
      <rPr>
        <b/>
        <sz val="10"/>
        <color rgb="FFFF0000"/>
        <rFont val="Calibri"/>
        <family val="2"/>
        <scheme val="minor"/>
      </rPr>
      <t>Elevado (5)</t>
    </r>
    <r>
      <rPr>
        <b/>
        <sz val="10"/>
        <color theme="1"/>
        <rFont val="Calibri"/>
        <family val="2"/>
        <scheme val="minor"/>
      </rPr>
      <t>: Os orgão de segurança pública implementaram a totalidade ou quase, das medidas padrão previstas, de acordo com o público esperado e o local do jogo.</t>
    </r>
  </si>
  <si>
    <r>
      <rPr>
        <b/>
        <sz val="9"/>
        <color rgb="FFFF0000"/>
        <rFont val="Calibri"/>
        <family val="2"/>
        <scheme val="minor"/>
      </rPr>
      <t xml:space="preserve">Médio (3): </t>
    </r>
    <r>
      <rPr>
        <b/>
        <sz val="9"/>
        <color theme="1"/>
        <rFont val="Calibri"/>
        <family val="2"/>
        <scheme val="minor"/>
      </rPr>
      <t>Os órgão de segurança pública implemetaram grande parte das medidas padrão previstas, de acordo com o público esperado e o local do jogo.</t>
    </r>
  </si>
  <si>
    <r>
      <rPr>
        <b/>
        <sz val="9"/>
        <color rgb="FFFF0000"/>
        <rFont val="Calibri"/>
        <family val="2"/>
        <scheme val="minor"/>
      </rPr>
      <t xml:space="preserve">Baixo (1): </t>
    </r>
    <r>
      <rPr>
        <b/>
        <sz val="9"/>
        <rFont val="Calibri"/>
        <family val="2"/>
        <scheme val="minor"/>
      </rPr>
      <t>Os órgãos de segurança pública  implementaram uma pequena parte das medidas padrão previstas, de acordo com o público esperado e o local do jogo.</t>
    </r>
  </si>
  <si>
    <r>
      <rPr>
        <b/>
        <sz val="10"/>
        <color rgb="FFFF0000"/>
        <rFont val="Calibri"/>
        <family val="2"/>
        <scheme val="minor"/>
      </rPr>
      <t>Elevado (5)</t>
    </r>
    <r>
      <rPr>
        <b/>
        <sz val="10"/>
        <rFont val="Calibri"/>
        <family val="2"/>
        <scheme val="minor"/>
      </rPr>
      <t>: O CBMERJ implementou ou verificou da totalidade ou quase, das medidas padrão de prevenção/combate a incêndio e atendimento ao público previstas, de acordo com o público esperado e o local do jogo.</t>
    </r>
  </si>
  <si>
    <r>
      <rPr>
        <b/>
        <sz val="9"/>
        <color rgb="FFFF0000"/>
        <rFont val="Calibri"/>
        <family val="2"/>
        <scheme val="minor"/>
      </rPr>
      <t>Médio (3):</t>
    </r>
    <r>
      <rPr>
        <b/>
        <sz val="9"/>
        <rFont val="Calibri"/>
        <family val="2"/>
        <scheme val="minor"/>
      </rPr>
      <t xml:space="preserve"> O CBMERJ implementou ou verificou a implementação de grande parte  das medidas padrão de prevenção/combate a incêndio e atendimento ao público previstas, de acordo com o público esperado e o local do jogo.</t>
    </r>
  </si>
  <si>
    <r>
      <rPr>
        <b/>
        <sz val="9"/>
        <color rgb="FFFF0000"/>
        <rFont val="Calibri"/>
        <family val="2"/>
        <scheme val="minor"/>
      </rPr>
      <t xml:space="preserve">Baixo (1): </t>
    </r>
    <r>
      <rPr>
        <b/>
        <sz val="9"/>
        <rFont val="Calibri"/>
        <family val="2"/>
        <scheme val="minor"/>
      </rPr>
      <t>O CBMERJ implementou ou verificou a implementação de pequena parte  das medidas padrão de prevenção/combate a incêndio e atendimento ao público previstas, de acordo com o público esperado e o local do jogo.</t>
    </r>
  </si>
  <si>
    <r>
      <rPr>
        <b/>
        <sz val="10"/>
        <color rgb="FFFF0000"/>
        <rFont val="Calibri"/>
        <family val="2"/>
        <scheme val="minor"/>
      </rPr>
      <t xml:space="preserve">Elevado (5): </t>
    </r>
    <r>
      <rPr>
        <b/>
        <sz val="10"/>
        <rFont val="Calibri"/>
        <family val="2"/>
        <scheme val="minor"/>
      </rPr>
      <t>Não vendedores ambulantes, torcedores sem ingresso, cambista e venda de bibidas alcoólicas no perímetro mais próximo do estádio.</t>
    </r>
  </si>
  <si>
    <r>
      <rPr>
        <b/>
        <sz val="9"/>
        <color rgb="FFFF0000"/>
        <rFont val="Calibri"/>
        <family val="2"/>
        <scheme val="minor"/>
      </rPr>
      <t xml:space="preserve">Limitados (0): </t>
    </r>
    <r>
      <rPr>
        <b/>
        <sz val="9"/>
        <color theme="1"/>
        <rFont val="Calibri"/>
        <family val="2"/>
        <scheme val="minor"/>
      </rPr>
      <t>Não há controle sobre a presença de vendedores ambulantes, torcedores sem ingresso, cambistas e venda de bebidas alccólicas no perímetro mais próximo do estádio.</t>
    </r>
  </si>
  <si>
    <r>
      <t xml:space="preserve">Médianos (3): </t>
    </r>
    <r>
      <rPr>
        <b/>
        <sz val="9"/>
        <rFont val="Calibri"/>
        <family val="2"/>
        <scheme val="minor"/>
      </rPr>
      <t>Com algum sucesso, é inibida a presença de vendedores ambulantes, torcedores sem ingresso, cambistas e venda de bebidas alcoólicas no perímetro mais próximo do estádio.</t>
    </r>
  </si>
  <si>
    <r>
      <rPr>
        <b/>
        <sz val="10"/>
        <color rgb="FFFF0000"/>
        <rFont val="Calibri"/>
        <family val="2"/>
        <scheme val="minor"/>
      </rPr>
      <t>Adequado (5):</t>
    </r>
    <r>
      <rPr>
        <b/>
        <sz val="10"/>
        <color theme="1"/>
        <rFont val="Calibri"/>
        <family val="2"/>
        <scheme val="minor"/>
      </rPr>
      <t xml:space="preserve"> O público possui meios de trnsportes, vias de acesso e segurança eficientes, no seu deslocamento até o estádio.</t>
    </r>
  </si>
  <si>
    <r>
      <rPr>
        <b/>
        <sz val="9"/>
        <color rgb="FFFF0000"/>
        <rFont val="Calibri"/>
        <family val="2"/>
        <scheme val="minor"/>
      </rPr>
      <t xml:space="preserve">Mediano (3): </t>
    </r>
    <r>
      <rPr>
        <b/>
        <sz val="9"/>
        <color theme="1"/>
        <rFont val="Calibri"/>
        <family val="2"/>
        <scheme val="minor"/>
      </rPr>
      <t>O público possui meios de transporte, vias de acesso ou segurança com possíveis falhas, no seu deslocamento até o estádio.</t>
    </r>
  </si>
  <si>
    <r>
      <rPr>
        <b/>
        <sz val="9"/>
        <color rgb="FFFF0000"/>
        <rFont val="Calibri"/>
        <family val="2"/>
        <scheme val="minor"/>
      </rPr>
      <t>Inadequado (1):</t>
    </r>
    <r>
      <rPr>
        <b/>
        <sz val="9"/>
        <color theme="1"/>
        <rFont val="Calibri"/>
        <family val="2"/>
        <scheme val="minor"/>
      </rPr>
      <t xml:space="preserve"> O público possui meios de transporte, vias de acesso ou segurança inficientes, no seu deslocamento até o estádio.</t>
    </r>
  </si>
  <si>
    <t>O clube foi punido nos últimos 5 anos por ações violentas de torcedores.</t>
  </si>
  <si>
    <t>Houve violência de torcedores em algum dos 3 jogos anteriores, com o mesmo adversário.</t>
  </si>
  <si>
    <t>FATOR 1: LESÕES AO SER HUMANO</t>
  </si>
  <si>
    <t>FATOR 2: DANOS AO PATRIMÔNIO</t>
  </si>
  <si>
    <r>
      <rPr>
        <b/>
        <sz val="10"/>
        <color rgb="FFFF0000"/>
        <rFont val="Calibri"/>
        <family val="2"/>
        <scheme val="minor"/>
      </rPr>
      <t xml:space="preserve">  (0):</t>
    </r>
    <r>
      <rPr>
        <b/>
        <sz val="10"/>
        <color theme="1"/>
        <rFont val="Calibri"/>
        <family val="2"/>
        <scheme val="minor"/>
      </rPr>
      <t xml:space="preserve"> Não há lesões ou danos a saúde de torcedores e outros. </t>
    </r>
  </si>
  <si>
    <r>
      <rPr>
        <b/>
        <sz val="10"/>
        <color rgb="FFFF0000"/>
        <rFont val="Calibri"/>
        <family val="2"/>
        <scheme val="minor"/>
      </rPr>
      <t xml:space="preserve">  (0): </t>
    </r>
    <r>
      <rPr>
        <b/>
        <sz val="10"/>
        <rFont val="Calibri"/>
        <family val="2"/>
        <scheme val="minor"/>
      </rPr>
      <t xml:space="preserve">Não há danos a equipamentos, materias e instalações. </t>
    </r>
  </si>
  <si>
    <r>
      <t xml:space="preserve"> </t>
    </r>
    <r>
      <rPr>
        <b/>
        <sz val="10"/>
        <color rgb="FFFF0000"/>
        <rFont val="Calibri"/>
        <family val="2"/>
        <scheme val="minor"/>
      </rPr>
      <t xml:space="preserve"> (0):</t>
    </r>
    <r>
      <rPr>
        <b/>
        <sz val="10"/>
        <rFont val="Calibri"/>
        <family val="2"/>
        <scheme val="minor"/>
      </rPr>
      <t xml:space="preserve"> Pode provocar insignificante repercussão entre os torcedores e terceiros, apenas dentro do estádio. </t>
    </r>
  </si>
  <si>
    <r>
      <rPr>
        <b/>
        <sz val="9"/>
        <color rgb="FFFF0000"/>
        <rFont val="Calibri"/>
        <family val="2"/>
        <scheme val="minor"/>
      </rPr>
      <t xml:space="preserve">(2): </t>
    </r>
    <r>
      <rPr>
        <b/>
        <sz val="9"/>
        <color theme="1"/>
        <rFont val="Calibri"/>
        <family val="2"/>
        <scheme val="minor"/>
      </rPr>
      <t>Pode haver lesões leves ou perturbações leves à saúde de torcedores e outros, dentro ou fora do estádio.</t>
    </r>
  </si>
  <si>
    <r>
      <rPr>
        <b/>
        <sz val="9"/>
        <color rgb="FFFF0000"/>
        <rFont val="Calibri"/>
        <family val="2"/>
        <scheme val="minor"/>
      </rPr>
      <t xml:space="preserve">(2): </t>
    </r>
    <r>
      <rPr>
        <b/>
        <sz val="9"/>
        <rFont val="Calibri"/>
        <family val="2"/>
        <scheme val="minor"/>
      </rPr>
      <t>Pode haver danos de pequena monta a equipamento, materias e instalações, dentro do estádio.</t>
    </r>
  </si>
  <si>
    <r>
      <t xml:space="preserve">(2): </t>
    </r>
    <r>
      <rPr>
        <b/>
        <sz val="9"/>
        <color theme="1"/>
        <rFont val="Calibri"/>
        <family val="2"/>
        <scheme val="minor"/>
      </rPr>
      <t>Pode provocar repercussão significativa entre os torcedores e terceiros, dentro do estádio, e repercussão pouco significativa na cidade.</t>
    </r>
  </si>
  <si>
    <r>
      <rPr>
        <b/>
        <sz val="9"/>
        <color rgb="FFFF0000"/>
        <rFont val="Calibri"/>
        <family val="2"/>
        <scheme val="minor"/>
      </rPr>
      <t xml:space="preserve">(7): </t>
    </r>
    <r>
      <rPr>
        <b/>
        <sz val="9"/>
        <rFont val="Calibri"/>
        <family val="2"/>
        <scheme val="minor"/>
      </rPr>
      <t>Pode haver incapacitantes ou danos graves à saúde de torcedores e outros ou agressões de qualquer natureza a agente público, dentro ou fora do estádio</t>
    </r>
  </si>
  <si>
    <r>
      <rPr>
        <b/>
        <sz val="9"/>
        <color rgb="FFFF0000"/>
        <rFont val="Calibri"/>
        <family val="2"/>
        <scheme val="minor"/>
      </rPr>
      <t xml:space="preserve">(5): </t>
    </r>
    <r>
      <rPr>
        <b/>
        <sz val="9"/>
        <rFont val="Calibri"/>
        <family val="2"/>
        <scheme val="minor"/>
      </rPr>
      <t>Pode haver danos de grande monta a equipamentos, materias e instalações, dentro e fora do estádio.</t>
    </r>
  </si>
  <si>
    <r>
      <rPr>
        <b/>
        <sz val="9"/>
        <color rgb="FFFF0000"/>
        <rFont val="Calibri"/>
        <family val="2"/>
        <scheme val="minor"/>
      </rPr>
      <t xml:space="preserve">(5): </t>
    </r>
    <r>
      <rPr>
        <b/>
        <sz val="9"/>
        <color theme="1"/>
        <rFont val="Calibri"/>
        <family val="2"/>
        <scheme val="minor"/>
      </rPr>
      <t>Pode provocar repercussão de grande monra entre torcedores e terceiros, dentro do estádio, e repercussão significativa na cidade, no estado e no Brasil.</t>
    </r>
  </si>
  <si>
    <r>
      <rPr>
        <b/>
        <sz val="9"/>
        <color rgb="FFFF0000"/>
        <rFont val="Calibri"/>
        <family val="2"/>
        <scheme val="minor"/>
      </rPr>
      <t>(15):</t>
    </r>
    <r>
      <rPr>
        <b/>
        <sz val="9"/>
        <rFont val="Calibri"/>
        <family val="2"/>
        <scheme val="minor"/>
      </rPr>
      <t xml:space="preserve"> Pode haver mortes, lesões graves, danos irreversíveis à saúde de torcedores e outros, dentro ou fora do estádio</t>
    </r>
  </si>
  <si>
    <r>
      <rPr>
        <b/>
        <sz val="9"/>
        <color rgb="FFFF0000"/>
        <rFont val="Calibri"/>
        <family val="2"/>
        <scheme val="minor"/>
      </rPr>
      <t xml:space="preserve">(10): </t>
    </r>
    <r>
      <rPr>
        <b/>
        <sz val="9"/>
        <rFont val="Calibri"/>
        <family val="2"/>
        <scheme val="minor"/>
      </rPr>
      <t>Pode haver destruição total de equipamento, materias e instalações, dentro e fora do estádio, atingindo imóveis do entorno ou de outras localidades.</t>
    </r>
  </si>
  <si>
    <r>
      <rPr>
        <b/>
        <sz val="9"/>
        <color rgb="FFFF0000"/>
        <rFont val="Calibri"/>
        <family val="2"/>
        <scheme val="minor"/>
      </rPr>
      <t>(10):</t>
    </r>
    <r>
      <rPr>
        <b/>
        <sz val="9"/>
        <color theme="1"/>
        <rFont val="Calibri"/>
        <family val="2"/>
        <scheme val="minor"/>
      </rPr>
      <t xml:space="preserve"> Pode provocar repercussão de grande monta e duradoura entre os torcedores  e terceros, dentro no estádio, e repercussão de grande monta, de longa duração, no Brasil e no Exterior.</t>
    </r>
  </si>
  <si>
    <t>TORNEIO</t>
  </si>
  <si>
    <t>LOCAL</t>
  </si>
  <si>
    <t>DATA</t>
  </si>
  <si>
    <t>HORA</t>
  </si>
  <si>
    <t>CARACTERIZAÇÃO DA FONTE DE AMEAÇA</t>
  </si>
  <si>
    <t>PÚBLICO ESPERADO</t>
  </si>
  <si>
    <t>VALORES DE REFERÊNCIA</t>
  </si>
  <si>
    <t>DESEMPENHO DO CLUBE</t>
  </si>
  <si>
    <t>ATENDIMENTO AOS PADRÕES: SEGURANÇA PÚBLICA</t>
  </si>
  <si>
    <t>ATENDIMENTO AOS PADRÕES: COMBATE A INCÊNDIO</t>
  </si>
  <si>
    <t>ORDENAMENTO PÚBLICO NO ENTORNO DO ESTÁDIO</t>
  </si>
  <si>
    <t>ACESSO DO PÚBLICO AO ESTÁDIO</t>
  </si>
  <si>
    <t>HISTÓRICO PONDERADO DA TORCIDA</t>
  </si>
  <si>
    <t>PUNIÇÃO DO CLUBE NOS ÚLTIMOS 5 ANOS?</t>
  </si>
  <si>
    <t xml:space="preserve">      (SIM)              (NÃO)</t>
  </si>
  <si>
    <t>VIOLÊNCIA ENTRE TORCEDORES 3 ÚLTIMOS JOGOS?</t>
  </si>
  <si>
    <t>AMEAÇAS COM POTENCIAL DE CONCRETIZAÇÃO?</t>
  </si>
  <si>
    <t>POSSIBILIDADE DE LESÕES AO SER HUMANO</t>
  </si>
  <si>
    <t>POSSIBILIDADE DE DANOS AO PATRIMÔNIO</t>
  </si>
  <si>
    <t>POSSIBILIDADE DE PREJUÍZOS A IMAGEM DO CLUBE</t>
  </si>
  <si>
    <t>CLASSIFICAÇÃO DE RISCO</t>
  </si>
  <si>
    <t>MUITO BAIXO/ BAIXO</t>
  </si>
  <si>
    <t>MÉDIO</t>
  </si>
  <si>
    <t>MUITO ALTO</t>
  </si>
  <si>
    <t>POLÍCIA MILITAR</t>
  </si>
  <si>
    <t>CAVALARIA (ESQUADRAS)</t>
  </si>
  <si>
    <t>CÃES (BATALHÃO)</t>
  </si>
  <si>
    <t>CHOQUE (PM´S)</t>
  </si>
  <si>
    <t>GUARDAS</t>
  </si>
  <si>
    <t>GUARDA MUNICIPAL</t>
  </si>
  <si>
    <t>CET-RIO</t>
  </si>
  <si>
    <t>VIGILÂNCIA SANITÁRIA</t>
  </si>
  <si>
    <t>ÓRGÃO</t>
  </si>
  <si>
    <t>ASSISTÊNCIA SOCIAL</t>
  </si>
  <si>
    <t>COMLURB</t>
  </si>
  <si>
    <r>
      <t xml:space="preserve">     (5) </t>
    </r>
    <r>
      <rPr>
        <b/>
        <sz val="14"/>
        <color theme="0"/>
        <rFont val="Calibri"/>
        <family val="2"/>
        <scheme val="minor"/>
      </rPr>
      <t>ELEVADO</t>
    </r>
    <r>
      <rPr>
        <b/>
        <sz val="14"/>
        <color theme="1"/>
        <rFont val="Calibri"/>
        <family val="2"/>
        <scheme val="minor"/>
      </rPr>
      <t xml:space="preserve">         (3) </t>
    </r>
    <r>
      <rPr>
        <b/>
        <sz val="14"/>
        <color theme="0"/>
        <rFont val="Calibri"/>
        <family val="2"/>
        <scheme val="minor"/>
      </rPr>
      <t>MÉDIO</t>
    </r>
    <r>
      <rPr>
        <b/>
        <sz val="14"/>
        <color theme="1"/>
        <rFont val="Calibri"/>
        <family val="2"/>
        <scheme val="minor"/>
      </rPr>
      <t xml:space="preserve">        (1) </t>
    </r>
    <r>
      <rPr>
        <b/>
        <sz val="14"/>
        <color theme="0"/>
        <rFont val="Calibri"/>
        <family val="2"/>
        <scheme val="minor"/>
      </rPr>
      <t>BAIXO</t>
    </r>
  </si>
  <si>
    <r>
      <t xml:space="preserve">     (5)</t>
    </r>
    <r>
      <rPr>
        <b/>
        <sz val="14"/>
        <color theme="0"/>
        <rFont val="Calibri"/>
        <family val="2"/>
        <scheme val="minor"/>
      </rPr>
      <t xml:space="preserve"> ELEVADO  </t>
    </r>
    <r>
      <rPr>
        <b/>
        <sz val="14"/>
        <color theme="1"/>
        <rFont val="Calibri"/>
        <family val="2"/>
        <scheme val="minor"/>
      </rPr>
      <t xml:space="preserve">       (3) </t>
    </r>
    <r>
      <rPr>
        <b/>
        <sz val="14"/>
        <color theme="0"/>
        <rFont val="Calibri"/>
        <family val="2"/>
        <scheme val="minor"/>
      </rPr>
      <t xml:space="preserve">MÉDIO   </t>
    </r>
    <r>
      <rPr>
        <b/>
        <sz val="14"/>
        <color theme="1"/>
        <rFont val="Calibri"/>
        <family val="2"/>
        <scheme val="minor"/>
      </rPr>
      <t xml:space="preserve">     (1) </t>
    </r>
    <r>
      <rPr>
        <b/>
        <sz val="14"/>
        <color theme="0"/>
        <rFont val="Calibri"/>
        <family val="2"/>
        <scheme val="minor"/>
      </rPr>
      <t>BAIXO</t>
    </r>
  </si>
  <si>
    <r>
      <t xml:space="preserve">     (5) </t>
    </r>
    <r>
      <rPr>
        <b/>
        <sz val="14"/>
        <color theme="0"/>
        <rFont val="Calibri"/>
        <family val="2"/>
        <scheme val="minor"/>
      </rPr>
      <t>ELEVADO</t>
    </r>
    <r>
      <rPr>
        <b/>
        <sz val="14"/>
        <color theme="1"/>
        <rFont val="Calibri"/>
        <family val="2"/>
        <scheme val="minor"/>
      </rPr>
      <t xml:space="preserve">         (3) </t>
    </r>
    <r>
      <rPr>
        <b/>
        <sz val="14"/>
        <color theme="0"/>
        <rFont val="Calibri"/>
        <family val="2"/>
        <scheme val="minor"/>
      </rPr>
      <t>MEDIANO</t>
    </r>
    <r>
      <rPr>
        <b/>
        <sz val="14"/>
        <color theme="1"/>
        <rFont val="Calibri"/>
        <family val="2"/>
        <scheme val="minor"/>
      </rPr>
      <t xml:space="preserve">        (1) </t>
    </r>
    <r>
      <rPr>
        <b/>
        <sz val="14"/>
        <color theme="0"/>
        <rFont val="Calibri"/>
        <family val="2"/>
        <scheme val="minor"/>
      </rPr>
      <t>LIMITADO</t>
    </r>
  </si>
  <si>
    <r>
      <t xml:space="preserve">     (5) </t>
    </r>
    <r>
      <rPr>
        <b/>
        <sz val="14"/>
        <color theme="0"/>
        <rFont val="Calibri"/>
        <family val="2"/>
        <scheme val="minor"/>
      </rPr>
      <t>ADEQUADO</t>
    </r>
    <r>
      <rPr>
        <b/>
        <sz val="14"/>
        <color theme="1"/>
        <rFont val="Calibri"/>
        <family val="2"/>
        <scheme val="minor"/>
      </rPr>
      <t xml:space="preserve">     (3) </t>
    </r>
    <r>
      <rPr>
        <b/>
        <sz val="14"/>
        <color theme="0"/>
        <rFont val="Calibri"/>
        <family val="2"/>
        <scheme val="minor"/>
      </rPr>
      <t>MEDIANO</t>
    </r>
    <r>
      <rPr>
        <b/>
        <sz val="14"/>
        <color theme="1"/>
        <rFont val="Calibri"/>
        <family val="2"/>
        <scheme val="minor"/>
      </rPr>
      <t xml:space="preserve">       (1)</t>
    </r>
    <r>
      <rPr>
        <b/>
        <sz val="14"/>
        <color theme="0"/>
        <rFont val="Calibri"/>
        <family val="2"/>
        <scheme val="minor"/>
      </rPr>
      <t xml:space="preserve"> INADEQUADO</t>
    </r>
  </si>
  <si>
    <t>MUITO BAIXO</t>
  </si>
  <si>
    <t>BAIXO</t>
  </si>
  <si>
    <t>RESULTADO</t>
  </si>
  <si>
    <t>EFETIVOS</t>
  </si>
  <si>
    <t>RECURSOS</t>
  </si>
  <si>
    <t>X</t>
  </si>
  <si>
    <r>
      <rPr>
        <b/>
        <sz val="14"/>
        <color theme="0" tint="-4.9989318521683403E-2"/>
        <rFont val="Calibri"/>
        <family val="2"/>
        <scheme val="minor"/>
      </rPr>
      <t xml:space="preserve">   CONSULTA A </t>
    </r>
    <r>
      <rPr>
        <b/>
        <sz val="14"/>
        <rFont val="Calibri"/>
        <family val="2"/>
        <scheme val="minor"/>
      </rPr>
      <t>TABELA 1</t>
    </r>
  </si>
  <si>
    <r>
      <t xml:space="preserve">   (1) </t>
    </r>
    <r>
      <rPr>
        <b/>
        <sz val="14"/>
        <color theme="0"/>
        <rFont val="Calibri"/>
        <family val="2"/>
        <scheme val="minor"/>
      </rPr>
      <t>ESTÁVEL</t>
    </r>
    <r>
      <rPr>
        <b/>
        <sz val="14"/>
        <color theme="1"/>
        <rFont val="Calibri"/>
        <family val="2"/>
        <scheme val="minor"/>
      </rPr>
      <t xml:space="preserve">         (2) </t>
    </r>
    <r>
      <rPr>
        <b/>
        <sz val="14"/>
        <color theme="0"/>
        <rFont val="Calibri"/>
        <family val="2"/>
        <scheme val="minor"/>
      </rPr>
      <t xml:space="preserve">MÉDIO   </t>
    </r>
    <r>
      <rPr>
        <b/>
        <sz val="14"/>
        <color theme="1"/>
        <rFont val="Calibri"/>
        <family val="2"/>
        <scheme val="minor"/>
      </rPr>
      <t xml:space="preserve">     (3)</t>
    </r>
    <r>
      <rPr>
        <b/>
        <sz val="14"/>
        <color theme="0"/>
        <rFont val="Calibri"/>
        <family val="2"/>
        <scheme val="minor"/>
      </rPr>
      <t xml:space="preserve"> INSTÁVEL</t>
    </r>
  </si>
  <si>
    <r>
      <t>(0)</t>
    </r>
    <r>
      <rPr>
        <b/>
        <sz val="13"/>
        <color theme="0"/>
        <rFont val="Calibri"/>
        <family val="2"/>
        <scheme val="minor"/>
      </rPr>
      <t xml:space="preserve"> NÃO  </t>
    </r>
    <r>
      <rPr>
        <b/>
        <sz val="13"/>
        <color theme="1"/>
        <rFont val="Calibri"/>
        <family val="2"/>
        <scheme val="minor"/>
      </rPr>
      <t xml:space="preserve"> (2) </t>
    </r>
    <r>
      <rPr>
        <b/>
        <sz val="13"/>
        <color theme="0"/>
        <rFont val="Calibri"/>
        <family val="2"/>
        <scheme val="minor"/>
      </rPr>
      <t xml:space="preserve">LESÕES LEVES </t>
    </r>
    <r>
      <rPr>
        <b/>
        <sz val="13"/>
        <color theme="1"/>
        <rFont val="Calibri"/>
        <family val="2"/>
        <scheme val="minor"/>
      </rPr>
      <t xml:space="preserve">  (7) </t>
    </r>
    <r>
      <rPr>
        <b/>
        <sz val="13"/>
        <color theme="0"/>
        <rFont val="Calibri"/>
        <family val="2"/>
        <scheme val="minor"/>
      </rPr>
      <t xml:space="preserve">LESÕES GRAVES  </t>
    </r>
    <r>
      <rPr>
        <b/>
        <sz val="13"/>
        <color theme="1"/>
        <rFont val="Calibri"/>
        <family val="2"/>
        <scheme val="minor"/>
      </rPr>
      <t xml:space="preserve"> (15) </t>
    </r>
    <r>
      <rPr>
        <b/>
        <sz val="13"/>
        <color theme="0"/>
        <rFont val="Calibri"/>
        <family val="2"/>
        <scheme val="minor"/>
      </rPr>
      <t>FATALIDADES</t>
    </r>
  </si>
  <si>
    <t>DECLARADO</t>
  </si>
  <si>
    <t>DIFERENÇA</t>
  </si>
  <si>
    <t>PLANO DE AÇÃO</t>
  </si>
  <si>
    <t>SEGURANÇA, TRANSPORTE E CONTINGÊNCIA PARA A</t>
  </si>
  <si>
    <t>REALIZAÇÃO DE PARTIDA DE FUTEBOL</t>
  </si>
  <si>
    <t>x</t>
  </si>
  <si>
    <t>1.1</t>
  </si>
  <si>
    <t>PARTIDA</t>
  </si>
  <si>
    <t>ESTÁDIO</t>
  </si>
  <si>
    <t>CAPACIDADE TOTAL DO ESTÁDIO</t>
  </si>
  <si>
    <t>COMPETIÇÃO</t>
  </si>
  <si>
    <t>RODADA</t>
  </si>
  <si>
    <t>HORÁRIO</t>
  </si>
  <si>
    <t>CHEGADA DO QUADRO MÓVEL</t>
  </si>
  <si>
    <t>ABERTURA DOS PORTÕES</t>
  </si>
  <si>
    <t>1.2</t>
  </si>
  <si>
    <t>1.3</t>
  </si>
  <si>
    <t>1.4</t>
  </si>
  <si>
    <t>1.5</t>
  </si>
  <si>
    <t>1.6</t>
  </si>
  <si>
    <t>1.7</t>
  </si>
  <si>
    <t>1.8</t>
  </si>
  <si>
    <t>1.9</t>
  </si>
  <si>
    <t>1.10</t>
  </si>
  <si>
    <t>FEDERAÇÃO DE FUTEBOL DO ESTADO DO RIO DE JANEIRO</t>
  </si>
  <si>
    <t>(Artigo 17 da Lei nº 10.671/03 - Estatuto do torcedor</t>
  </si>
  <si>
    <t>3.1</t>
  </si>
  <si>
    <t>3.2</t>
  </si>
  <si>
    <t>4.1</t>
  </si>
  <si>
    <t>4.2</t>
  </si>
  <si>
    <t>4.3</t>
  </si>
  <si>
    <t>4.4</t>
  </si>
  <si>
    <t>(*)</t>
  </si>
  <si>
    <t>5.1</t>
  </si>
  <si>
    <t>5.2</t>
  </si>
  <si>
    <t>5.3</t>
  </si>
  <si>
    <t>5.4</t>
  </si>
  <si>
    <t>6.1</t>
  </si>
  <si>
    <t>6.2</t>
  </si>
  <si>
    <t>INFORMATIVO DO JOGO</t>
  </si>
  <si>
    <t>CAMPEONATO:</t>
  </si>
  <si>
    <t>JOGO:</t>
  </si>
  <si>
    <t>DATA:</t>
  </si>
  <si>
    <t>HORA:</t>
  </si>
  <si>
    <t>VENDAS</t>
  </si>
  <si>
    <t>INGRESSOS</t>
  </si>
  <si>
    <t>DISTRIBUIÇÃO DA CARGA DE INGRESSOS</t>
  </si>
  <si>
    <t>CADEIRA INFERIOR</t>
  </si>
  <si>
    <t>CADEIRA SUPERIOR</t>
  </si>
  <si>
    <t>RAMPA</t>
  </si>
  <si>
    <t>VENDA</t>
  </si>
  <si>
    <t>CORTESIA</t>
  </si>
  <si>
    <t>GRATUIDADE</t>
  </si>
  <si>
    <t>INTEIRA</t>
  </si>
  <si>
    <t>MEIA</t>
  </si>
  <si>
    <t>CARGA DE INGRESSOS</t>
  </si>
  <si>
    <t>C</t>
  </si>
  <si>
    <t>D</t>
  </si>
  <si>
    <t>SETOR SUL C</t>
  </si>
  <si>
    <t>SETOR SUL B</t>
  </si>
  <si>
    <t>LESTE MAIS</t>
  </si>
  <si>
    <t>LESTE INFERIOR</t>
  </si>
  <si>
    <t>LESTE SUPERIOR</t>
  </si>
  <si>
    <t>PREÇOS [R$]</t>
  </si>
  <si>
    <t>OESTE INFERIOR</t>
  </si>
  <si>
    <t>CADEIRA CATIVA</t>
  </si>
  <si>
    <t>CAMAROTES/TRIBUNA</t>
  </si>
  <si>
    <t>MARACANÃ MAIS</t>
  </si>
  <si>
    <t>TOTAL</t>
  </si>
  <si>
    <t>CATRACAS</t>
  </si>
  <si>
    <t>BILHETERIAS</t>
  </si>
  <si>
    <t>11.1</t>
  </si>
  <si>
    <t>11.2</t>
  </si>
  <si>
    <t>11.3</t>
  </si>
  <si>
    <t>11.4</t>
  </si>
  <si>
    <t>11.5</t>
  </si>
  <si>
    <t>11.6</t>
  </si>
  <si>
    <t>SUPERVISORES</t>
  </si>
  <si>
    <t>12.1</t>
  </si>
  <si>
    <t>12.2</t>
  </si>
  <si>
    <t>12.3</t>
  </si>
  <si>
    <t>12.4</t>
  </si>
  <si>
    <t>FISCAIS</t>
  </si>
  <si>
    <t>13.1</t>
  </si>
  <si>
    <t>13.2</t>
  </si>
  <si>
    <t>13.3</t>
  </si>
  <si>
    <t>13.4</t>
  </si>
  <si>
    <t>E</t>
  </si>
  <si>
    <t>F</t>
  </si>
  <si>
    <t>14.1</t>
  </si>
  <si>
    <t>14.2</t>
  </si>
  <si>
    <t>15.1</t>
  </si>
  <si>
    <t>15.2</t>
  </si>
  <si>
    <t>TÉCNICOS</t>
  </si>
  <si>
    <t>BEPE</t>
  </si>
  <si>
    <t>AGENTES</t>
  </si>
  <si>
    <t>VIATURAS</t>
  </si>
  <si>
    <t>MOTOS</t>
  </si>
  <si>
    <t>GM URBANO</t>
  </si>
  <si>
    <t>GM TRÂNSITO</t>
  </si>
  <si>
    <t>GARIS</t>
  </si>
  <si>
    <t>CONTAINERS</t>
  </si>
  <si>
    <t>BASCULANTES</t>
  </si>
  <si>
    <t>CONES</t>
  </si>
  <si>
    <t>SINALIZADORES</t>
  </si>
  <si>
    <t>PMV</t>
  </si>
  <si>
    <t>AGENTES CET-RIO</t>
  </si>
  <si>
    <t>AGENTES PRIVADOS</t>
  </si>
  <si>
    <t>SUPERVIA</t>
  </si>
  <si>
    <t>RECOMENDADO</t>
  </si>
  <si>
    <t>POLICIAIS</t>
  </si>
  <si>
    <t xml:space="preserve">    CLASSIFICAÇÃO DE RISCO EM ESTÁDIOS DE FUTEBOL*</t>
  </si>
  <si>
    <t>* BASEADO NA METODOLOGIA AREF (AVALIAÇÃO DE RISCO EM ESTÁDIOS DE FUTEBOL) DESENVOLVIDO PELA ABIN (AGÊNCIA BRASILEIRA DE INTELIGÊNCIA)</t>
  </si>
  <si>
    <t>VARREDEIRAS</t>
  </si>
  <si>
    <t>COMPACTADORES</t>
  </si>
  <si>
    <t>PIPAS</t>
  </si>
  <si>
    <t>EDUCADORES</t>
  </si>
  <si>
    <t>#/EQUIPES</t>
  </si>
  <si>
    <t>METRÔ RIO</t>
  </si>
  <si>
    <t>AGENTES - CTR</t>
  </si>
  <si>
    <t>SUPERVISORES - CTR</t>
  </si>
  <si>
    <t>AGENTES - SCR</t>
  </si>
  <si>
    <t>SUPERVISORES - SCR</t>
  </si>
  <si>
    <t>AGENTES - MRC</t>
  </si>
  <si>
    <t>SUPERVISORES - MRC</t>
  </si>
  <si>
    <t>AGENTES - EDE</t>
  </si>
  <si>
    <t>SUPERVISORES - EDE</t>
  </si>
  <si>
    <t>AGENTES - SFX</t>
  </si>
  <si>
    <t>SUPERVISORES - SFX</t>
  </si>
  <si>
    <t>15414.9000004/2016-71</t>
  </si>
  <si>
    <r>
      <t xml:space="preserve">   (5) </t>
    </r>
    <r>
      <rPr>
        <b/>
        <sz val="14"/>
        <color theme="0" tint="-4.9989318521683403E-2"/>
        <rFont val="Calibri"/>
        <family val="2"/>
        <scheme val="minor"/>
      </rPr>
      <t>APOIO TOTAL</t>
    </r>
    <r>
      <rPr>
        <b/>
        <sz val="14"/>
        <color theme="1"/>
        <rFont val="Calibri"/>
        <family val="2"/>
        <scheme val="minor"/>
      </rPr>
      <t xml:space="preserve">     (3) </t>
    </r>
    <r>
      <rPr>
        <b/>
        <sz val="14"/>
        <color theme="0" tint="-4.9989318521683403E-2"/>
        <rFont val="Calibri"/>
        <family val="2"/>
        <scheme val="minor"/>
      </rPr>
      <t>APOIO PARCIAL</t>
    </r>
    <r>
      <rPr>
        <b/>
        <sz val="14"/>
        <color theme="1"/>
        <rFont val="Calibri"/>
        <family val="2"/>
        <scheme val="minor"/>
      </rPr>
      <t xml:space="preserve">        (1) </t>
    </r>
    <r>
      <rPr>
        <b/>
        <sz val="14"/>
        <color theme="0" tint="-4.9989318521683403E-2"/>
        <rFont val="Calibri"/>
        <family val="2"/>
        <scheme val="minor"/>
      </rPr>
      <t>SEM APOIO</t>
    </r>
  </si>
  <si>
    <r>
      <t xml:space="preserve">   (5) </t>
    </r>
    <r>
      <rPr>
        <b/>
        <sz val="14"/>
        <color theme="0" tint="-4.9989318521683403E-2"/>
        <rFont val="Calibri"/>
        <family val="2"/>
        <scheme val="minor"/>
      </rPr>
      <t xml:space="preserve">&gt;60%                  </t>
    </r>
    <r>
      <rPr>
        <b/>
        <sz val="14"/>
        <rFont val="Calibri"/>
        <family val="2"/>
        <scheme val="minor"/>
      </rPr>
      <t>(3)</t>
    </r>
    <r>
      <rPr>
        <b/>
        <sz val="14"/>
        <color theme="0" tint="-4.9989318521683403E-2"/>
        <rFont val="Calibri"/>
        <family val="2"/>
        <scheme val="minor"/>
      </rPr>
      <t xml:space="preserve"> 60%&lt;X&lt;30%                </t>
    </r>
    <r>
      <rPr>
        <b/>
        <sz val="14"/>
        <rFont val="Calibri"/>
        <family val="2"/>
        <scheme val="minor"/>
      </rPr>
      <t>(1)</t>
    </r>
    <r>
      <rPr>
        <b/>
        <sz val="14"/>
        <color theme="0" tint="-4.9989318521683403E-2"/>
        <rFont val="Calibri"/>
        <family val="2"/>
        <scheme val="minor"/>
      </rPr>
      <t xml:space="preserve"> &lt;30%</t>
    </r>
  </si>
  <si>
    <t>Dr. Sandro Maurício de Abreu Trindade</t>
  </si>
  <si>
    <t>1.0</t>
  </si>
  <si>
    <t>INFORMAÇÃOES:</t>
  </si>
  <si>
    <t>3.4</t>
  </si>
  <si>
    <t>4.0</t>
  </si>
  <si>
    <t>Dr. Rubens Lopes da Costa Filho</t>
  </si>
  <si>
    <t>5.0</t>
  </si>
  <si>
    <t>Prudential Seguradora</t>
  </si>
  <si>
    <t>6.0</t>
  </si>
  <si>
    <t>Página 01</t>
  </si>
  <si>
    <t>Página 02</t>
  </si>
  <si>
    <t>Página 03</t>
  </si>
  <si>
    <t>Sócio Torcedor:</t>
  </si>
  <si>
    <t>Internet:</t>
  </si>
  <si>
    <t>Geral:</t>
  </si>
  <si>
    <t>CARGA TOTAL DE INGRESSOS:</t>
  </si>
  <si>
    <t>CARGA TOTAL DE VENDAS:</t>
  </si>
  <si>
    <t>EXPECTATIVA DE PÚBLICO:</t>
  </si>
  <si>
    <t>OK</t>
  </si>
  <si>
    <t>NOK</t>
  </si>
  <si>
    <t>GRATUIDADES:</t>
  </si>
  <si>
    <t>CORTESIAS / CAMAROTES:</t>
  </si>
  <si>
    <t>SETORIZAÇÃO DAS TORCIDAS</t>
  </si>
  <si>
    <t>7.0</t>
  </si>
  <si>
    <t>7.1</t>
  </si>
  <si>
    <t>7.2</t>
  </si>
  <si>
    <t>7.3</t>
  </si>
  <si>
    <t>7.4</t>
  </si>
  <si>
    <t>7.5</t>
  </si>
  <si>
    <t>7.6</t>
  </si>
  <si>
    <t>7.7</t>
  </si>
  <si>
    <t>8.0</t>
  </si>
  <si>
    <t>8.1</t>
  </si>
  <si>
    <t>8.2</t>
  </si>
  <si>
    <t>8.3</t>
  </si>
  <si>
    <t>8.4</t>
  </si>
  <si>
    <t>8.6</t>
  </si>
  <si>
    <t>8.5</t>
  </si>
  <si>
    <t>8.7</t>
  </si>
  <si>
    <t>8.8</t>
  </si>
  <si>
    <t>9.0</t>
  </si>
  <si>
    <t>9.1</t>
  </si>
  <si>
    <t>9.2</t>
  </si>
  <si>
    <t>9.3</t>
  </si>
  <si>
    <t>10.0</t>
  </si>
  <si>
    <t>10.1</t>
  </si>
  <si>
    <t>10.2</t>
  </si>
  <si>
    <t>10.3</t>
  </si>
  <si>
    <t>10.4</t>
  </si>
  <si>
    <t>10.5</t>
  </si>
  <si>
    <t>10.6</t>
  </si>
  <si>
    <t>11.0</t>
  </si>
  <si>
    <t>12.0</t>
  </si>
  <si>
    <t>16.1</t>
  </si>
  <si>
    <t>16.2</t>
  </si>
  <si>
    <t>16.3</t>
  </si>
  <si>
    <t>14.0</t>
  </si>
  <si>
    <t>15.0</t>
  </si>
  <si>
    <t>Rio de Janeiro - RJ</t>
  </si>
  <si>
    <t>JORNALISTA MÁRIO FILHO ( MARACANÃ)</t>
  </si>
  <si>
    <r>
      <t>OEE</t>
    </r>
    <r>
      <rPr>
        <vertAlign val="superscript"/>
        <sz val="10"/>
        <color theme="1"/>
        <rFont val="Ebrima"/>
      </rPr>
      <t>1</t>
    </r>
  </si>
  <si>
    <r>
      <t>DEMAIS</t>
    </r>
    <r>
      <rPr>
        <vertAlign val="superscript"/>
        <sz val="10"/>
        <color theme="1"/>
        <rFont val="Ebrima"/>
      </rPr>
      <t>2</t>
    </r>
  </si>
  <si>
    <r>
      <t>OEE</t>
    </r>
    <r>
      <rPr>
        <vertAlign val="superscript"/>
        <sz val="10"/>
        <rFont val="Ebrima"/>
      </rPr>
      <t>1</t>
    </r>
  </si>
  <si>
    <r>
      <t>DEMAIS</t>
    </r>
    <r>
      <rPr>
        <vertAlign val="superscript"/>
        <sz val="10"/>
        <rFont val="Ebrima"/>
      </rPr>
      <t>2</t>
    </r>
  </si>
  <si>
    <t>4nok</t>
  </si>
  <si>
    <t>Sr. Rogério Caboclo Figueiredo</t>
  </si>
  <si>
    <t>Sr. Manoel Flores</t>
  </si>
  <si>
    <t>SETOR LESTE D</t>
  </si>
  <si>
    <t>SETOR OESTE A</t>
  </si>
  <si>
    <t>CAMPEONATO BRASILEIRO SÉRIE A</t>
  </si>
  <si>
    <r>
      <t xml:space="preserve">   (5)</t>
    </r>
    <r>
      <rPr>
        <b/>
        <sz val="14"/>
        <color theme="0" tint="-4.9989318521683403E-2"/>
        <rFont val="Calibri"/>
        <family val="2"/>
        <scheme val="minor"/>
      </rPr>
      <t xml:space="preserve"> ELEVADO                     </t>
    </r>
    <r>
      <rPr>
        <b/>
        <sz val="14"/>
        <rFont val="Calibri"/>
        <family val="2"/>
        <scheme val="minor"/>
      </rPr>
      <t>(1)</t>
    </r>
    <r>
      <rPr>
        <b/>
        <sz val="14"/>
        <color theme="0" tint="-4.9989318521683403E-2"/>
        <rFont val="Calibri"/>
        <family val="2"/>
        <scheme val="minor"/>
      </rPr>
      <t xml:space="preserve"> LIMITADO</t>
    </r>
  </si>
  <si>
    <t>CAMPEONATO BRASILEIRO SÉRIE A2019</t>
  </si>
  <si>
    <t>Fluminense FC</t>
  </si>
  <si>
    <t>BLOK</t>
  </si>
  <si>
    <t>26 de Setembro de 2019</t>
  </si>
  <si>
    <t>20:00hrs</t>
  </si>
  <si>
    <r>
      <t xml:space="preserve">(0) </t>
    </r>
    <r>
      <rPr>
        <b/>
        <sz val="13"/>
        <color theme="0"/>
        <rFont val="Calibri"/>
        <family val="2"/>
        <scheme val="minor"/>
      </rPr>
      <t>NÃO</t>
    </r>
    <r>
      <rPr>
        <b/>
        <sz val="13"/>
        <color theme="1"/>
        <rFont val="Calibri"/>
        <family val="2"/>
        <scheme val="minor"/>
      </rPr>
      <t xml:space="preserve"> (2) </t>
    </r>
    <r>
      <rPr>
        <b/>
        <sz val="13"/>
        <color theme="0"/>
        <rFont val="Calibri"/>
        <family val="2"/>
        <scheme val="minor"/>
      </rPr>
      <t>PEQUENOS DANOS</t>
    </r>
    <r>
      <rPr>
        <b/>
        <sz val="13"/>
        <color theme="1"/>
        <rFont val="Calibri"/>
        <family val="2"/>
        <scheme val="minor"/>
      </rPr>
      <t xml:space="preserve"> (5) </t>
    </r>
    <r>
      <rPr>
        <b/>
        <sz val="13"/>
        <color theme="0"/>
        <rFont val="Calibri"/>
        <family val="2"/>
        <scheme val="minor"/>
      </rPr>
      <t>DANOS GRAVES</t>
    </r>
    <r>
      <rPr>
        <b/>
        <sz val="13"/>
        <color theme="1"/>
        <rFont val="Calibri"/>
        <family val="2"/>
        <scheme val="minor"/>
      </rPr>
      <t xml:space="preserve"> (10) </t>
    </r>
    <r>
      <rPr>
        <b/>
        <sz val="13"/>
        <color theme="0"/>
        <rFont val="Calibri"/>
        <family val="2"/>
        <scheme val="minor"/>
      </rPr>
      <t>VANDALISMO</t>
    </r>
  </si>
  <si>
    <r>
      <t xml:space="preserve">(0) </t>
    </r>
    <r>
      <rPr>
        <b/>
        <sz val="13"/>
        <color theme="0"/>
        <rFont val="Calibri"/>
        <family val="2"/>
        <scheme val="minor"/>
      </rPr>
      <t>INSIGNIFICANTE</t>
    </r>
    <r>
      <rPr>
        <b/>
        <sz val="13"/>
        <color theme="1"/>
        <rFont val="Calibri"/>
        <family val="2"/>
        <scheme val="minor"/>
      </rPr>
      <t xml:space="preserve">   (2)</t>
    </r>
    <r>
      <rPr>
        <b/>
        <sz val="13"/>
        <color theme="0"/>
        <rFont val="Calibri"/>
        <family val="2"/>
        <scheme val="minor"/>
      </rPr>
      <t xml:space="preserve"> PEQUENA </t>
    </r>
    <r>
      <rPr>
        <b/>
        <sz val="13"/>
        <color theme="1"/>
        <rFont val="Calibri"/>
        <family val="2"/>
        <scheme val="minor"/>
      </rPr>
      <t xml:space="preserve">  (5) </t>
    </r>
    <r>
      <rPr>
        <b/>
        <sz val="13"/>
        <color theme="0"/>
        <rFont val="Calibri"/>
        <family val="2"/>
        <scheme val="minor"/>
      </rPr>
      <t>GRANDE</t>
    </r>
    <r>
      <rPr>
        <b/>
        <sz val="13"/>
        <color theme="1"/>
        <rFont val="Calibri"/>
        <family val="2"/>
        <scheme val="minor"/>
      </rPr>
      <t xml:space="preserve">   (10) </t>
    </r>
    <r>
      <rPr>
        <b/>
        <sz val="13"/>
        <color theme="0"/>
        <rFont val="Calibri"/>
        <family val="2"/>
        <scheme val="minor"/>
      </rPr>
      <t>MUNDIAL</t>
    </r>
  </si>
  <si>
    <t>FLUMINENSE FC</t>
  </si>
  <si>
    <t>SANTOS FC</t>
  </si>
  <si>
    <t>ACESSOS:</t>
  </si>
  <si>
    <t>Man</t>
  </si>
  <si>
    <t>VIS</t>
  </si>
  <si>
    <t>(OK) Positivo - (NOK) Negativo - (*) a definir - (**) Sujeito a análise - (***) Sujeito Alteração (****) Não Informado - (*****) Não se Aplica - (******) Sujeito a análise da Coordenação do Campeonato (man) mandante (vis) Visitante</t>
  </si>
  <si>
    <t>Visitante</t>
  </si>
  <si>
    <t>Mandante</t>
  </si>
  <si>
    <t>Anexo                                                                  (haverá vendas de ingressos nas bilheterias do estádio))</t>
  </si>
  <si>
    <t>CR Vasco da Gama</t>
  </si>
  <si>
    <r>
      <rPr>
        <b/>
        <sz val="18"/>
        <rFont val="Arial Black"/>
        <family val="2"/>
      </rPr>
      <t xml:space="preserve">AREF - AVALIAÇÃO DE RISCOS EM ESTÁDIOS DE FUTEBOL                                                             CR FLUMINENSE FC X VASCO DA GAMA                                           </t>
    </r>
    <r>
      <rPr>
        <b/>
        <sz val="14"/>
        <rFont val="Arial Black"/>
        <family val="2"/>
      </rPr>
      <t xml:space="preserve">                                        </t>
    </r>
  </si>
  <si>
    <t>SETOR NORTE E/F</t>
  </si>
  <si>
    <t>Anexo                                                                  (haverá vendas de ingresso para o visitante somente no acesso E(,F  Fechado)</t>
  </si>
  <si>
    <t>3OK</t>
  </si>
  <si>
    <t>2OK</t>
  </si>
  <si>
    <t>1OK</t>
  </si>
  <si>
    <t>somente para sócios</t>
  </si>
  <si>
    <t>Página 16</t>
  </si>
  <si>
    <t>VASCO</t>
  </si>
  <si>
    <t>COORDENAÇÃO DA COMPETIÇÃO</t>
  </si>
  <si>
    <t>Site da CBF: www.cbf.com.br</t>
  </si>
  <si>
    <t>End.: Av. Luiz Carlos Prestes 130 - Barra da Tijuca, Rio de Janeiro - CEP: - 22775-055</t>
  </si>
  <si>
    <t>Presidente:</t>
  </si>
  <si>
    <t>Diretor de Competições:</t>
  </si>
  <si>
    <t>2.0</t>
  </si>
  <si>
    <t>2.1</t>
  </si>
  <si>
    <t>2.2</t>
  </si>
  <si>
    <t>2.3</t>
  </si>
  <si>
    <t>2.4</t>
  </si>
  <si>
    <t>FEDERAÇÃO DE FUTEBOL DO ESTADO DO RIO DE JANEIRO:</t>
  </si>
  <si>
    <t>CONFEDERAÇÃO BRASILEIRA DE FUTEBOL:</t>
  </si>
  <si>
    <t>Av.: Professor Manoel de Abreu,76 - Maracanã, - Rio de Janeiro  CEP: - 20550-170</t>
  </si>
  <si>
    <t>Site da FERJ: www.fferj.com.br</t>
  </si>
  <si>
    <t>Sr.Marcelo Carlos do Nascimento Vianna</t>
  </si>
  <si>
    <t>3.0</t>
  </si>
  <si>
    <t>3.3</t>
  </si>
  <si>
    <t>OUVIDORIA DA COMPETIÇÃO</t>
  </si>
  <si>
    <t>Ouvidor:</t>
  </si>
  <si>
    <t>Sr. Roberto Sardinha</t>
  </si>
  <si>
    <t>Canal com o Ouvidor:</t>
  </si>
  <si>
    <t>E-mail: ouvidoriacompeticoes.sardinha@cbf.com.br</t>
  </si>
  <si>
    <t>mail: ouvidoria1@fferj.com.br</t>
  </si>
  <si>
    <t>Estabelecidas pelo EDT - Estatuto de Defesa do Torcedor - Art. 6º -§ 1o ao § 5o
S
S</t>
  </si>
  <si>
    <t>Estabelecidas pelo EDT - Estatuto de Defesa do Torcedor - Art. 17º -§ 1o ao § 3o
S
S</t>
  </si>
  <si>
    <t>Telefone:</t>
  </si>
  <si>
    <t>Estabelecidas pelo EDT - Estatuto de Defesa do Torcedor - Art. 14º; § 1º e Art. 14º; III</t>
  </si>
  <si>
    <t>SEGURO TORCEDOR</t>
  </si>
  <si>
    <t>Corretora:</t>
  </si>
  <si>
    <t>Estipulante:</t>
  </si>
  <si>
    <t>Confederação Brasileira de Futebol</t>
  </si>
  <si>
    <t>Apólice:</t>
  </si>
  <si>
    <t>4.002.90000004/2016-71</t>
  </si>
  <si>
    <t>Processo Susep APC</t>
  </si>
  <si>
    <t>Vigência:</t>
  </si>
  <si>
    <t>De 02/12/2018 á 01/12/2019</t>
  </si>
  <si>
    <t>6.3</t>
  </si>
  <si>
    <t>Estabelecidas pelo EDT - Estatuto de Defesa do Torcedor - Art. 16º; II</t>
  </si>
  <si>
    <t>DELEGAÇÕES:</t>
  </si>
  <si>
    <t>CR FLAMENGO</t>
  </si>
  <si>
    <t>Comissão Técnica:</t>
  </si>
  <si>
    <t>Atletas:</t>
  </si>
  <si>
    <t>Chefe Delegação:</t>
  </si>
  <si>
    <t>Rouparia :</t>
  </si>
  <si>
    <t>Analistas:</t>
  </si>
  <si>
    <t>Seguranças:</t>
  </si>
  <si>
    <t>Dirigentes:</t>
  </si>
  <si>
    <t>Comunicação:</t>
  </si>
  <si>
    <t>FERJ:</t>
  </si>
  <si>
    <t>ARBITRAGEM:</t>
  </si>
  <si>
    <t>Delegado:</t>
  </si>
  <si>
    <t>Supervisores:</t>
  </si>
  <si>
    <t>Auxiliares:</t>
  </si>
  <si>
    <t>COORDENAÇÃO:</t>
  </si>
  <si>
    <t>CBF:</t>
  </si>
  <si>
    <t>Coordenador:</t>
  </si>
  <si>
    <t>Médico Anti Doping</t>
  </si>
  <si>
    <t>Chaperone:</t>
  </si>
  <si>
    <t>9.4</t>
  </si>
  <si>
    <t>9.5</t>
  </si>
  <si>
    <t>9.6</t>
  </si>
  <si>
    <t>Outros:</t>
  </si>
  <si>
    <t>Árbitro:</t>
  </si>
  <si>
    <t>4º Árbitro:</t>
  </si>
  <si>
    <t>Acessor Arbitragem:</t>
  </si>
  <si>
    <t>CAMPO:</t>
  </si>
  <si>
    <t>VAR:</t>
  </si>
  <si>
    <t>Árbitro de Vídeo:</t>
  </si>
  <si>
    <t>Observador:</t>
  </si>
  <si>
    <t>Equipe Técnica:</t>
  </si>
  <si>
    <t>Gandulas</t>
  </si>
  <si>
    <t>Maqueiros:</t>
  </si>
  <si>
    <t>ESSENCIAIS CLUBE:</t>
  </si>
  <si>
    <t>13.0</t>
  </si>
  <si>
    <t>9.7</t>
  </si>
  <si>
    <t>9.8</t>
  </si>
  <si>
    <t>ESTÁDIO:</t>
  </si>
  <si>
    <t>Gramado:</t>
  </si>
  <si>
    <t>Bombeiro Hidraulico</t>
  </si>
  <si>
    <t>16.4</t>
  </si>
  <si>
    <t>16.5</t>
  </si>
  <si>
    <t>ADMINISTRAÇÃO ESTÁDIO:</t>
  </si>
  <si>
    <t>IMPRENSA:</t>
  </si>
  <si>
    <t>17.0</t>
  </si>
  <si>
    <t>Equipe Transmissão:</t>
  </si>
  <si>
    <t>Jornais/site/n.deten</t>
  </si>
  <si>
    <t>Fotógrafos:</t>
  </si>
  <si>
    <t>Equipe Rádio:</t>
  </si>
  <si>
    <t>CAMPO / TRIBUNA</t>
  </si>
  <si>
    <t>Claudecir Silva</t>
  </si>
  <si>
    <t>Arena</t>
  </si>
  <si>
    <t>Coordenador de Acessos</t>
  </si>
  <si>
    <t>NOME:</t>
  </si>
  <si>
    <t>REUNIÃO ONLINE DE PLANEJAMENTO E SEGURANÇA (LISTA DE PARTICIPANTES)</t>
  </si>
  <si>
    <t>CARGO/FUNÇÃO</t>
  </si>
  <si>
    <t>DEPARTAMENTO:</t>
  </si>
  <si>
    <t>Futebol</t>
  </si>
  <si>
    <t>Competições</t>
  </si>
  <si>
    <t xml:space="preserve">Diretor  </t>
  </si>
  <si>
    <t>Alexandro Araújo</t>
  </si>
  <si>
    <t>Coordenador</t>
  </si>
  <si>
    <t>Secretaria</t>
  </si>
  <si>
    <t>Ti</t>
  </si>
  <si>
    <t>ROTA</t>
  </si>
  <si>
    <t>SEGURANÇA PÚBLICA</t>
  </si>
  <si>
    <t>LOCAL:</t>
  </si>
  <si>
    <t>FORÇA DE TRABALHO:</t>
  </si>
  <si>
    <t>Arbitragem / Dopping</t>
  </si>
  <si>
    <t>Delegação Mandante</t>
  </si>
  <si>
    <t>Delegação Visitante</t>
  </si>
  <si>
    <t>Ônibus Mandante</t>
  </si>
  <si>
    <t>Ônibus Visitante</t>
  </si>
  <si>
    <t>Diretoria/Mandante e visitante</t>
  </si>
  <si>
    <t>Imprensa (pedestres)</t>
  </si>
  <si>
    <t>Imprensa (auto)</t>
  </si>
  <si>
    <t>Broadcasting</t>
  </si>
  <si>
    <t>PMERJ / CBMEJ / SEPOL</t>
  </si>
  <si>
    <t>Força de Trabalho (pedestre)</t>
  </si>
  <si>
    <t>Ambulâncias / área médica</t>
  </si>
  <si>
    <t>Caminhão de serviços</t>
  </si>
  <si>
    <t>Ferj (QM) e CBF (QM)</t>
  </si>
  <si>
    <t>PORTÕES DE ACESSOS /ESTACIONAMENTOS</t>
  </si>
  <si>
    <t>UTI:</t>
  </si>
  <si>
    <t>MÉDICOS:</t>
  </si>
  <si>
    <t>POSTOS:</t>
  </si>
  <si>
    <t>ÁREA MÉDICA:</t>
  </si>
  <si>
    <t>Secretario:</t>
  </si>
  <si>
    <t>Norte</t>
  </si>
  <si>
    <t>Local:</t>
  </si>
  <si>
    <t>Autoridade:</t>
  </si>
  <si>
    <t>Perito:</t>
  </si>
  <si>
    <t>Papilocopista:</t>
  </si>
  <si>
    <t>Agentes:</t>
  </si>
  <si>
    <t>Oficias:</t>
  </si>
  <si>
    <t>Especializadas:</t>
  </si>
  <si>
    <t>PREFEITURA DO RIO DE JANEIRO</t>
  </si>
  <si>
    <t>Inspetoria:</t>
  </si>
  <si>
    <t>QM Trânsito:</t>
  </si>
  <si>
    <t>QM Urbano:</t>
  </si>
  <si>
    <t>Lideres:</t>
  </si>
  <si>
    <t>Estabelecidas pelo EDT - Estatuto de Defesa do Torcedor - Art. 17º -§ 1o ao § 3o</t>
  </si>
  <si>
    <t>Placar Eletrônico:</t>
  </si>
  <si>
    <t>TOTAL:</t>
  </si>
  <si>
    <t>ÍTEM:</t>
  </si>
  <si>
    <t>DESCRIÇÕES:</t>
  </si>
  <si>
    <t>Sistema de Audio:</t>
  </si>
  <si>
    <t>Cftv:</t>
  </si>
  <si>
    <t>INFRA ESTRUTURA DO ESTÁDIO</t>
  </si>
  <si>
    <t>Banheiros:</t>
  </si>
  <si>
    <t>Bares e Lanchonetes:</t>
  </si>
  <si>
    <t>Ambulátórios:</t>
  </si>
  <si>
    <t>Cabines de TV:</t>
  </si>
  <si>
    <t>Cabines Clubes:</t>
  </si>
  <si>
    <t>Estúdio Coletivas:</t>
  </si>
  <si>
    <t>Auditório:</t>
  </si>
  <si>
    <t>Cabines de Rádios:</t>
  </si>
  <si>
    <t>Jecrim</t>
  </si>
  <si>
    <t>Delegacia de Plantão</t>
  </si>
  <si>
    <t>Assentos Marcados:</t>
  </si>
  <si>
    <t>Sinalização Interna/Externa</t>
  </si>
  <si>
    <t>INFORMAÇÕES TÉCNICAS DOS CLUBES</t>
  </si>
  <si>
    <t>Vestiário:</t>
  </si>
  <si>
    <t>Banco de reservas:</t>
  </si>
  <si>
    <t>Local Comissão tecnica:</t>
  </si>
  <si>
    <t>Coordenador de  acesso:</t>
  </si>
  <si>
    <t>Stúdio Coletiva:</t>
  </si>
  <si>
    <t>Cabines:</t>
  </si>
  <si>
    <t>Tempo Técnico:</t>
  </si>
  <si>
    <t>Aquecimento Campo:</t>
  </si>
  <si>
    <t>Somente no pré jogo  e no intervalo nas laterais do campo</t>
  </si>
  <si>
    <t>Hino Nacional:</t>
  </si>
  <si>
    <t>Homenagem Póstuma:</t>
  </si>
  <si>
    <t>Para as Vitimas de Covid pelo o Mundo.</t>
  </si>
  <si>
    <t>Ações de marketing:</t>
  </si>
  <si>
    <t>INFORMAÇÕES TÉCNICAS DOS CLUBES UNIFORMES</t>
  </si>
  <si>
    <t>Camisa:</t>
  </si>
  <si>
    <t>Short:</t>
  </si>
  <si>
    <t>Meia</t>
  </si>
  <si>
    <t>Goleiro:</t>
  </si>
  <si>
    <t>Informamos que a definição dos uniformes a serem utilizados no jogo, ficará a critério do árbitro da partida, para tanto solicitamos precaução.</t>
  </si>
  <si>
    <t>Sem presença de público</t>
  </si>
  <si>
    <t>Sem presença de público (portões fechados)</t>
  </si>
  <si>
    <t>Campeonato Brasileiro Série A - 2020</t>
  </si>
  <si>
    <t>Sr.Rodolfo Landim</t>
  </si>
  <si>
    <t>Maraca.+ esquerda</t>
  </si>
  <si>
    <t>Maraca.+ direita</t>
  </si>
  <si>
    <t>(NOK)</t>
  </si>
  <si>
    <t>(*) á definir - (OK) - Positivo - (NOK) negativo</t>
  </si>
  <si>
    <t>Staff tercerizado:</t>
  </si>
  <si>
    <t>CONDUTOR:</t>
  </si>
  <si>
    <t>TÉCNICO:</t>
  </si>
  <si>
    <t>ENFERMEIRO</t>
  </si>
  <si>
    <t>Administrador:</t>
  </si>
  <si>
    <t>Financeiro Estádio:</t>
  </si>
  <si>
    <t>Zelador:</t>
  </si>
  <si>
    <t>Sub estação:</t>
  </si>
  <si>
    <t>Eletricista:</t>
  </si>
  <si>
    <t>Coord. de Gerador:</t>
  </si>
  <si>
    <t>Otis:</t>
  </si>
  <si>
    <t>Técnico refrigeração:</t>
  </si>
  <si>
    <t>Higiene e Limpeza:</t>
  </si>
  <si>
    <t>Coord. Ponto Focal:</t>
  </si>
  <si>
    <t>Coordenador de TI:</t>
  </si>
  <si>
    <t>Assistente de TI:</t>
  </si>
  <si>
    <t>Alimentos/Bebidas:</t>
  </si>
  <si>
    <t>Planejamento:</t>
  </si>
  <si>
    <t>Operação:</t>
  </si>
  <si>
    <t>Operador CFT:</t>
  </si>
  <si>
    <t>Telão/som:</t>
  </si>
  <si>
    <t>Seguranças/super.:</t>
  </si>
  <si>
    <t>Controle acessos:</t>
  </si>
  <si>
    <t>BRIGADISTAS</t>
  </si>
  <si>
    <t>Agência/prot./placa</t>
  </si>
  <si>
    <t>Página 04</t>
  </si>
  <si>
    <t>Página 05</t>
  </si>
  <si>
    <t>Página 06</t>
  </si>
  <si>
    <t>Página 07</t>
  </si>
  <si>
    <t>Página 08</t>
  </si>
  <si>
    <t>15.3</t>
  </si>
  <si>
    <t>15.4</t>
  </si>
  <si>
    <t>15.5</t>
  </si>
  <si>
    <t>15.6</t>
  </si>
  <si>
    <t>15.7</t>
  </si>
  <si>
    <t>15.8</t>
  </si>
  <si>
    <t>15.9</t>
  </si>
  <si>
    <t>15.10</t>
  </si>
  <si>
    <t>15.11</t>
  </si>
  <si>
    <t>15.12</t>
  </si>
  <si>
    <t>15.13</t>
  </si>
  <si>
    <t>15.14</t>
  </si>
  <si>
    <t>15.15</t>
  </si>
  <si>
    <t>15.16</t>
  </si>
  <si>
    <t>15.17</t>
  </si>
  <si>
    <t>15.18</t>
  </si>
  <si>
    <t>15.19</t>
  </si>
  <si>
    <t>15.20</t>
  </si>
  <si>
    <t>16.0</t>
  </si>
  <si>
    <t>21.1</t>
  </si>
  <si>
    <t>21.2</t>
  </si>
  <si>
    <t>22.0</t>
  </si>
  <si>
    <t>23.0</t>
  </si>
  <si>
    <t>23.1</t>
  </si>
  <si>
    <t>23.2</t>
  </si>
  <si>
    <t>23.3</t>
  </si>
  <si>
    <t>23.4</t>
  </si>
  <si>
    <t>23.5</t>
  </si>
  <si>
    <t>23.6</t>
  </si>
  <si>
    <t>23.7</t>
  </si>
  <si>
    <t>23.8</t>
  </si>
  <si>
    <t>23.9</t>
  </si>
  <si>
    <t>23.10</t>
  </si>
  <si>
    <t>23.11</t>
  </si>
  <si>
    <t>23.12</t>
  </si>
  <si>
    <t>23.13</t>
  </si>
  <si>
    <t>23.14</t>
  </si>
  <si>
    <t>24.0</t>
  </si>
  <si>
    <t>24.1</t>
  </si>
  <si>
    <t>24.2</t>
  </si>
  <si>
    <t>24.3</t>
  </si>
  <si>
    <t>24.4</t>
  </si>
  <si>
    <t>24.5</t>
  </si>
  <si>
    <t>24.6</t>
  </si>
  <si>
    <t>24.7</t>
  </si>
  <si>
    <t>24.8</t>
  </si>
  <si>
    <t>24.9</t>
  </si>
  <si>
    <t>24.10</t>
  </si>
  <si>
    <t>24.11</t>
  </si>
  <si>
    <t>25.0</t>
  </si>
  <si>
    <t>25.1</t>
  </si>
  <si>
    <t>25.2</t>
  </si>
  <si>
    <t>25.3</t>
  </si>
  <si>
    <t>25.4</t>
  </si>
  <si>
    <t>25.5</t>
  </si>
  <si>
    <t>25.6</t>
  </si>
  <si>
    <t>25.7</t>
  </si>
  <si>
    <t>25.8</t>
  </si>
  <si>
    <t>25.9</t>
  </si>
  <si>
    <t>25.10</t>
  </si>
  <si>
    <t>25.11</t>
  </si>
  <si>
    <t>25.12</t>
  </si>
  <si>
    <t>25.13</t>
  </si>
  <si>
    <t>25.14</t>
  </si>
  <si>
    <t>25.15</t>
  </si>
  <si>
    <t>25.16</t>
  </si>
  <si>
    <t>25.17</t>
  </si>
  <si>
    <t>25.18</t>
  </si>
  <si>
    <t>25.19</t>
  </si>
  <si>
    <t>25.20</t>
  </si>
  <si>
    <t>25.21</t>
  </si>
  <si>
    <t>Zonas 1 e 2 - Estabelecida pela DTO - (Diretrizes Técnicas e Operacionais da CBF)</t>
  </si>
  <si>
    <t>Zonas 1,2 e 3 - Estabelecida pela DTO - (Diretrizes Técnicas e Operacionais da CBF)</t>
  </si>
  <si>
    <t>Art. 1o-A e 17º, parágrafos 1º, 2º e 3º.</t>
  </si>
  <si>
    <t xml:space="preserve">Estabelecidas pelo EDT - Estatuto de Defesa do Torcedor - Art. 16º; III e IV
</t>
  </si>
  <si>
    <t xml:space="preserve">Estabelecidas pelo EDT - Estatuto de Defesa do Torcedor - Art. 14º; I Art. 1o
-A , 13º
</t>
  </si>
  <si>
    <t>Gutemberg Fonseca</t>
  </si>
  <si>
    <t>José Ricardo Soares</t>
  </si>
  <si>
    <t>(**) Ausente (***) Não informado</t>
  </si>
  <si>
    <t>Gerente/supervisor</t>
  </si>
  <si>
    <t>27.0</t>
  </si>
  <si>
    <t>DESIGNAÇÃO DOS OFICIAIS DA FERJ</t>
  </si>
  <si>
    <t>27.1</t>
  </si>
  <si>
    <t>Delegados:</t>
  </si>
  <si>
    <t>27.2</t>
  </si>
  <si>
    <t>Supervisor Financeiro:</t>
  </si>
  <si>
    <t>27.3</t>
  </si>
  <si>
    <t>28.0</t>
  </si>
  <si>
    <t>DESIGNAÇÃO DOS OFICIAIS DA CBF</t>
  </si>
  <si>
    <t>28.1</t>
  </si>
  <si>
    <t>28.2</t>
  </si>
  <si>
    <t>Supervisor de Imprensa:</t>
  </si>
  <si>
    <t>28.3</t>
  </si>
  <si>
    <t>Controle de Acesso 1:</t>
  </si>
  <si>
    <t>28.4</t>
  </si>
  <si>
    <t>Controle de Acesso 2:</t>
  </si>
  <si>
    <t>(*) á definir - (OK) - Positivo - (NOK) negativo (***) Não informado</t>
  </si>
  <si>
    <t>SAT - SERVIÇO DE ATENDIMENTO AO TORCEDOR (SEM PRESENÇA DE PÚBLICO)</t>
  </si>
  <si>
    <t>Administrador</t>
  </si>
  <si>
    <t>Responsável:</t>
  </si>
  <si>
    <t>Diretor/Gerente/Supervisor</t>
  </si>
  <si>
    <t>COMUNICAÇÃO/ IMPRENSA</t>
  </si>
  <si>
    <t>Presidente</t>
  </si>
  <si>
    <t>ACERJ</t>
  </si>
  <si>
    <t>Vice presidente</t>
  </si>
  <si>
    <t>ARFOC</t>
  </si>
  <si>
    <t>Saulo Campos</t>
  </si>
  <si>
    <t>Lumo Comunicação</t>
  </si>
  <si>
    <t>Eraldo Leite**</t>
  </si>
  <si>
    <t>Marcus Vinicius</t>
  </si>
  <si>
    <t>Diretor</t>
  </si>
  <si>
    <t>Aúdio Visual</t>
  </si>
  <si>
    <t>Zonas 1 e 2</t>
  </si>
  <si>
    <t>Zonas  2</t>
  </si>
  <si>
    <t>16:00hs</t>
  </si>
  <si>
    <t>Soraya Alvarenga**</t>
  </si>
  <si>
    <t>SE PALMEIRAS-SP</t>
  </si>
  <si>
    <t>São Paulo - SP</t>
  </si>
  <si>
    <t>CR Flamengo   V.s  SE Palmeiras SP</t>
  </si>
  <si>
    <t>Nacional de Brasília - Mané Guarrincha</t>
  </si>
  <si>
    <t>31ª rodada</t>
  </si>
  <si>
    <t>19:00hs</t>
  </si>
  <si>
    <t>**</t>
  </si>
  <si>
    <t>Marcelo Vianna</t>
  </si>
  <si>
    <t>Estádio Nacional</t>
  </si>
  <si>
    <t>Afonso</t>
  </si>
  <si>
    <t>Adminitrador</t>
  </si>
  <si>
    <t>Rudy Trindade**</t>
  </si>
  <si>
    <t>Bernardo Pampolini**</t>
  </si>
  <si>
    <t>PMDF</t>
  </si>
  <si>
    <t>CBMDF</t>
  </si>
  <si>
    <t>DETRAN</t>
  </si>
  <si>
    <t>PCDF</t>
  </si>
  <si>
    <t>SSPDF</t>
  </si>
  <si>
    <t>DF LEGAL</t>
  </si>
  <si>
    <t>DEFESA CIVIL</t>
  </si>
  <si>
    <t>*</t>
  </si>
  <si>
    <t>BPMDF</t>
  </si>
  <si>
    <t>DETRAN DF</t>
  </si>
  <si>
    <t>PMs Internos</t>
  </si>
  <si>
    <t>zonas 2 e 3</t>
  </si>
  <si>
    <t>Internos</t>
  </si>
  <si>
    <t>Externos</t>
  </si>
  <si>
    <t>CORPO DE BOMBEIROS MILITAR</t>
  </si>
  <si>
    <t>ANEXO</t>
  </si>
  <si>
    <t>Sr.Maurício Galiotte</t>
  </si>
  <si>
    <t>A - DIREITA</t>
  </si>
  <si>
    <t>B-ESQUERDA</t>
  </si>
  <si>
    <t>Direita da Cabine</t>
  </si>
  <si>
    <t>Esquerda da Cabine</t>
  </si>
  <si>
    <t>Vinicius</t>
  </si>
  <si>
    <t>Eduardo</t>
  </si>
  <si>
    <t>Paulo Abrantes</t>
  </si>
  <si>
    <t>Thiago Januzzi / Pedro Machado</t>
  </si>
  <si>
    <t>Daniel Guimarães</t>
  </si>
  <si>
    <t>Rodrigo Dourado</t>
  </si>
  <si>
    <t>Reinaldo</t>
  </si>
  <si>
    <t>Brasília - DF</t>
  </si>
  <si>
    <t xml:space="preserve">mail: </t>
  </si>
  <si>
    <t>leandro</t>
  </si>
  <si>
    <t>Nº 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</si>
</sst>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_ ;[Red]\-0\ "/>
  </numFmts>
  <fonts count="104">
    <font>
      <sz val="11"/>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b/>
      <sz val="11"/>
      <name val="Calibri"/>
      <family val="2"/>
      <scheme val="minor"/>
    </font>
    <font>
      <b/>
      <sz val="11"/>
      <color theme="1"/>
      <name val="Calibri"/>
      <family val="2"/>
    </font>
    <font>
      <sz val="10"/>
      <color theme="1"/>
      <name val="Calibri"/>
      <family val="2"/>
      <scheme val="minor"/>
    </font>
    <font>
      <b/>
      <sz val="11"/>
      <color theme="0"/>
      <name val="Calibri"/>
      <family val="2"/>
      <scheme val="minor"/>
    </font>
    <font>
      <b/>
      <sz val="11"/>
      <color theme="1"/>
      <name val="Arial"/>
      <family val="2"/>
    </font>
    <font>
      <b/>
      <sz val="11"/>
      <color theme="1"/>
      <name val="Arial Black"/>
      <family val="2"/>
    </font>
    <font>
      <sz val="11"/>
      <color theme="0"/>
      <name val="Calibri"/>
      <family val="2"/>
      <scheme val="minor"/>
    </font>
    <font>
      <sz val="10"/>
      <name val="Arial"/>
      <family val="2"/>
    </font>
    <font>
      <b/>
      <sz val="9"/>
      <color theme="1"/>
      <name val="Calibri"/>
      <family val="2"/>
      <scheme val="minor"/>
    </font>
    <font>
      <b/>
      <sz val="10"/>
      <name val="Calibri"/>
      <family val="2"/>
      <scheme val="minor"/>
    </font>
    <font>
      <b/>
      <sz val="12"/>
      <color theme="0"/>
      <name val="Calibri"/>
      <family val="2"/>
      <scheme val="minor"/>
    </font>
    <font>
      <b/>
      <sz val="20"/>
      <color theme="0"/>
      <name val="Calibri"/>
      <family val="2"/>
      <scheme val="minor"/>
    </font>
    <font>
      <b/>
      <sz val="10"/>
      <color rgb="FFFF0000"/>
      <name val="Calibri"/>
      <family val="2"/>
      <scheme val="minor"/>
    </font>
    <font>
      <b/>
      <sz val="12"/>
      <name val="Calibri"/>
      <family val="2"/>
      <scheme val="minor"/>
    </font>
    <font>
      <b/>
      <sz val="10"/>
      <color theme="0"/>
      <name val="Arial Black"/>
      <family val="2"/>
    </font>
    <font>
      <b/>
      <sz val="11"/>
      <color theme="0" tint="-4.9989318521683403E-2"/>
      <name val="Calibri"/>
      <family val="2"/>
      <scheme val="minor"/>
    </font>
    <font>
      <b/>
      <sz val="9"/>
      <name val="Calibri"/>
      <family val="2"/>
      <scheme val="minor"/>
    </font>
    <font>
      <b/>
      <sz val="9"/>
      <color rgb="FFFF0000"/>
      <name val="Calibri"/>
      <family val="2"/>
      <scheme val="minor"/>
    </font>
    <font>
      <b/>
      <sz val="9"/>
      <color theme="0" tint="-4.9989318521683403E-2"/>
      <name val="Calibri"/>
      <family val="2"/>
      <scheme val="minor"/>
    </font>
    <font>
      <b/>
      <sz val="9"/>
      <color theme="0"/>
      <name val="Calibri"/>
      <family val="2"/>
      <scheme val="minor"/>
    </font>
    <font>
      <b/>
      <sz val="14"/>
      <color theme="0"/>
      <name val="Calibri"/>
      <family val="2"/>
      <scheme val="minor"/>
    </font>
    <font>
      <b/>
      <sz val="16"/>
      <color theme="0"/>
      <name val="Calibri"/>
      <family val="2"/>
      <scheme val="minor"/>
    </font>
    <font>
      <sz val="16"/>
      <color theme="1"/>
      <name val="Calibri"/>
      <family val="2"/>
      <scheme val="minor"/>
    </font>
    <font>
      <b/>
      <sz val="16"/>
      <color theme="1"/>
      <name val="Calibri"/>
      <family val="2"/>
      <scheme val="minor"/>
    </font>
    <font>
      <b/>
      <sz val="16"/>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sz val="10"/>
      <color theme="0"/>
      <name val="Arial Black"/>
      <family val="2"/>
    </font>
    <font>
      <sz val="11"/>
      <color theme="0"/>
      <name val="Arial Black"/>
      <family val="2"/>
    </font>
    <font>
      <b/>
      <sz val="14"/>
      <color theme="0" tint="-4.9989318521683403E-2"/>
      <name val="Calibri"/>
      <family val="2"/>
      <scheme val="minor"/>
    </font>
    <font>
      <b/>
      <sz val="14"/>
      <name val="Calibri"/>
      <family val="2"/>
      <scheme val="minor"/>
    </font>
    <font>
      <sz val="11"/>
      <color theme="2" tint="-0.249977111117893"/>
      <name val="Calibri"/>
      <family val="2"/>
      <scheme val="minor"/>
    </font>
    <font>
      <sz val="11"/>
      <name val="Calibri"/>
      <family val="2"/>
      <scheme val="minor"/>
    </font>
    <font>
      <sz val="10"/>
      <name val="Calibri"/>
      <family val="2"/>
      <scheme val="minor"/>
    </font>
    <font>
      <sz val="18"/>
      <color theme="1"/>
      <name val="Calibri"/>
      <family val="2"/>
      <scheme val="minor"/>
    </font>
    <font>
      <b/>
      <sz val="22"/>
      <color theme="0"/>
      <name val="Franklin Gothic Demi Cond"/>
      <family val="2"/>
    </font>
    <font>
      <i/>
      <sz val="8"/>
      <color theme="1"/>
      <name val="Calibri"/>
      <family val="2"/>
      <scheme val="minor"/>
    </font>
    <font>
      <i/>
      <sz val="11"/>
      <color theme="1"/>
      <name val="Calibri"/>
      <family val="2"/>
      <scheme val="minor"/>
    </font>
    <font>
      <sz val="16"/>
      <color theme="1"/>
      <name val="Arial Black"/>
      <family val="2"/>
    </font>
    <font>
      <b/>
      <sz val="15"/>
      <color theme="0"/>
      <name val="Calibri"/>
      <family val="2"/>
      <scheme val="minor"/>
    </font>
    <font>
      <b/>
      <sz val="14"/>
      <color rgb="FF0000CC"/>
      <name val="Calibri"/>
      <family val="2"/>
      <scheme val="minor"/>
    </font>
    <font>
      <b/>
      <sz val="11"/>
      <color rgb="FF0000CC"/>
      <name val="Calibri"/>
      <family val="2"/>
      <scheme val="minor"/>
    </font>
    <font>
      <sz val="11"/>
      <color rgb="FF0000CC"/>
      <name val="Calibri"/>
      <family val="2"/>
      <scheme val="minor"/>
    </font>
    <font>
      <b/>
      <sz val="20"/>
      <color rgb="FF0000CC"/>
      <name val="Calibri"/>
      <family val="2"/>
      <scheme val="minor"/>
    </font>
    <font>
      <b/>
      <sz val="13"/>
      <color theme="1"/>
      <name val="Calibri"/>
      <family val="2"/>
      <scheme val="minor"/>
    </font>
    <font>
      <b/>
      <sz val="13"/>
      <color theme="0"/>
      <name val="Calibri"/>
      <family val="2"/>
      <scheme val="minor"/>
    </font>
    <font>
      <sz val="13"/>
      <color theme="1"/>
      <name val="Calibri"/>
      <family val="2"/>
      <scheme val="minor"/>
    </font>
    <font>
      <b/>
      <sz val="11"/>
      <color rgb="FF0000CC"/>
      <name val="Arial Black"/>
      <family val="2"/>
    </font>
    <font>
      <sz val="11"/>
      <color rgb="FF0000CC"/>
      <name val="Arial Black"/>
      <family val="2"/>
    </font>
    <font>
      <sz val="11"/>
      <color theme="0" tint="-0.14999847407452621"/>
      <name val="Calibri"/>
      <family val="2"/>
      <scheme val="minor"/>
    </font>
    <font>
      <b/>
      <sz val="18"/>
      <name val="Calibri"/>
      <family val="2"/>
      <scheme val="minor"/>
    </font>
    <font>
      <b/>
      <sz val="11"/>
      <color rgb="FF00B0F0"/>
      <name val="Calibri"/>
      <family val="2"/>
      <scheme val="minor"/>
    </font>
    <font>
      <b/>
      <sz val="22"/>
      <color theme="1"/>
      <name val="Calibri"/>
      <family val="2"/>
      <scheme val="minor"/>
    </font>
    <font>
      <b/>
      <sz val="11"/>
      <color rgb="FF0070C0"/>
      <name val="Calibri"/>
      <family val="2"/>
      <scheme val="minor"/>
    </font>
    <font>
      <sz val="9"/>
      <color theme="1"/>
      <name val="Calibri"/>
      <family val="2"/>
      <scheme val="minor"/>
    </font>
    <font>
      <sz val="8"/>
      <color theme="1"/>
      <name val="Calibri"/>
      <family val="2"/>
      <scheme val="minor"/>
    </font>
    <font>
      <b/>
      <sz val="15"/>
      <color theme="1"/>
      <name val="Calibri"/>
      <family val="2"/>
      <scheme val="minor"/>
    </font>
    <font>
      <b/>
      <sz val="11"/>
      <color rgb="FFFF0000"/>
      <name val="Calibri"/>
      <family val="2"/>
      <scheme val="minor"/>
    </font>
    <font>
      <sz val="11"/>
      <color rgb="FFFF0000"/>
      <name val="Calibri"/>
      <family val="2"/>
      <scheme val="minor"/>
    </font>
    <font>
      <b/>
      <sz val="8"/>
      <name val="Calibri"/>
      <family val="2"/>
      <scheme val="minor"/>
    </font>
    <font>
      <b/>
      <sz val="18"/>
      <name val="Arial Black"/>
      <family val="2"/>
    </font>
    <font>
      <sz val="22"/>
      <name val="Calibri"/>
      <family val="2"/>
      <scheme val="minor"/>
    </font>
    <font>
      <sz val="22"/>
      <color theme="1"/>
      <name val="Calibri"/>
      <family val="2"/>
      <scheme val="minor"/>
    </font>
    <font>
      <b/>
      <sz val="20"/>
      <name val="Arial Black"/>
      <family val="2"/>
    </font>
    <font>
      <b/>
      <sz val="18"/>
      <color rgb="FF0000CC"/>
      <name val="Calibri"/>
      <family val="2"/>
      <scheme val="minor"/>
    </font>
    <font>
      <sz val="18"/>
      <color rgb="FF0000CC"/>
      <name val="Calibri"/>
      <family val="2"/>
      <scheme val="minor"/>
    </font>
    <font>
      <sz val="18"/>
      <name val="Calibri"/>
      <family val="2"/>
      <scheme val="minor"/>
    </font>
    <font>
      <b/>
      <sz val="20"/>
      <name val="Calibri"/>
      <family val="2"/>
      <scheme val="minor"/>
    </font>
    <font>
      <b/>
      <sz val="20"/>
      <color theme="0" tint="-0.34998626667073579"/>
      <name val="Calibri"/>
      <family val="2"/>
      <scheme val="minor"/>
    </font>
    <font>
      <b/>
      <sz val="20"/>
      <color theme="1"/>
      <name val="Calibri"/>
      <family val="2"/>
      <scheme val="minor"/>
    </font>
    <font>
      <sz val="20"/>
      <color theme="1"/>
      <name val="Calibri"/>
      <family val="2"/>
      <scheme val="minor"/>
    </font>
    <font>
      <sz val="20"/>
      <color theme="0" tint="-0.14999847407452621"/>
      <name val="Calibri"/>
      <family val="2"/>
      <scheme val="minor"/>
    </font>
    <font>
      <b/>
      <sz val="20"/>
      <color theme="0" tint="-0.14999847407452621"/>
      <name val="Calibri"/>
      <family val="2"/>
      <scheme val="minor"/>
    </font>
    <font>
      <sz val="20"/>
      <color rgb="FF0000CC"/>
      <name val="Calibri"/>
      <family val="2"/>
      <scheme val="minor"/>
    </font>
    <font>
      <sz val="20"/>
      <color theme="2" tint="-0.249977111117893"/>
      <name val="Calibri"/>
      <family val="2"/>
      <scheme val="minor"/>
    </font>
    <font>
      <sz val="14"/>
      <color rgb="FF0000CC"/>
      <name val="Calibri"/>
      <family val="2"/>
      <scheme val="minor"/>
    </font>
    <font>
      <b/>
      <sz val="10"/>
      <color rgb="FF0070C0"/>
      <name val="Calibri"/>
      <family val="2"/>
      <scheme val="minor"/>
    </font>
    <font>
      <sz val="11"/>
      <name val="Ebrima"/>
    </font>
    <font>
      <b/>
      <sz val="11"/>
      <color theme="1"/>
      <name val="Ebrima"/>
    </font>
    <font>
      <b/>
      <sz val="11"/>
      <name val="Ebrima"/>
    </font>
    <font>
      <sz val="11"/>
      <color theme="1"/>
      <name val="Ebrima"/>
    </font>
    <font>
      <sz val="10"/>
      <name val="Ebrima"/>
    </font>
    <font>
      <i/>
      <sz val="10"/>
      <color theme="1"/>
      <name val="Calibri"/>
      <family val="2"/>
      <scheme val="minor"/>
    </font>
    <font>
      <sz val="10"/>
      <color theme="1"/>
      <name val="Ebrima"/>
    </font>
    <font>
      <sz val="11"/>
      <name val="EbrUIM"/>
    </font>
    <font>
      <sz val="11"/>
      <name val="EWBR"/>
    </font>
    <font>
      <sz val="11"/>
      <name val="EWBRI"/>
    </font>
    <font>
      <vertAlign val="superscript"/>
      <sz val="10"/>
      <color theme="1"/>
      <name val="Ebrima"/>
    </font>
    <font>
      <vertAlign val="superscript"/>
      <sz val="10"/>
      <name val="Ebrima"/>
    </font>
    <font>
      <b/>
      <sz val="9"/>
      <name val="EWBR"/>
    </font>
    <font>
      <b/>
      <sz val="14"/>
      <name val="Arial Black"/>
      <family val="2"/>
    </font>
    <font>
      <b/>
      <sz val="9"/>
      <name val="EWBRI"/>
    </font>
    <font>
      <b/>
      <sz val="10"/>
      <color rgb="FFFF0000"/>
      <name val="Arial Black"/>
      <family val="2"/>
    </font>
    <font>
      <sz val="10"/>
      <color rgb="FFFF0000"/>
      <name val="Arial Black"/>
      <family val="2"/>
    </font>
    <font>
      <b/>
      <sz val="14"/>
      <color rgb="FF0070C0"/>
      <name val="Calibri"/>
      <family val="2"/>
      <scheme val="minor"/>
    </font>
    <font>
      <sz val="11"/>
      <color rgb="FF000000"/>
      <name val="Calibri"/>
      <family val="2"/>
      <scheme val="minor"/>
    </font>
    <font>
      <b/>
      <sz val="11"/>
      <color theme="0"/>
      <name val="Ebrima"/>
    </font>
    <font>
      <b/>
      <sz val="10"/>
      <color theme="1"/>
      <name val="Arial"/>
      <family val="2"/>
    </font>
    <font>
      <sz val="8"/>
      <name val="Calibri"/>
      <family val="2"/>
      <scheme val="minor"/>
    </font>
  </fonts>
  <fills count="38">
    <fill>
      <patternFill patternType="none"/>
    </fill>
    <fill>
      <patternFill patternType="gray125"/>
    </fill>
    <fill>
      <patternFill patternType="solid">
        <fgColor rgb="FFC000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9"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2" tint="-0.499984740745262"/>
        <bgColor indexed="64"/>
      </patternFill>
    </fill>
    <fill>
      <patternFill patternType="solid">
        <fgColor theme="0"/>
        <bgColor indexed="64"/>
      </patternFill>
    </fill>
    <fill>
      <patternFill patternType="solid">
        <fgColor theme="9"/>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CC66"/>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gradientFill degree="90">
        <stop position="0">
          <color theme="9" tint="0.40000610370189521"/>
        </stop>
        <stop position="0.5">
          <color theme="9" tint="-0.25098422193060094"/>
        </stop>
        <stop position="1">
          <color theme="9" tint="0.40000610370189521"/>
        </stop>
      </gradientFill>
    </fill>
    <fill>
      <gradientFill degree="90">
        <stop position="0">
          <color rgb="FFFFFF00"/>
        </stop>
        <stop position="0.5">
          <color rgb="FFFFC000"/>
        </stop>
        <stop position="1">
          <color rgb="FFFFFF00"/>
        </stop>
      </gradientFill>
    </fill>
    <fill>
      <gradientFill degree="90">
        <stop position="0">
          <color theme="3" tint="0.80001220740379042"/>
        </stop>
        <stop position="0.5">
          <color theme="4"/>
        </stop>
        <stop position="1">
          <color theme="3" tint="0.80001220740379042"/>
        </stop>
      </gradientFill>
    </fill>
    <fill>
      <gradientFill degree="90">
        <stop position="0">
          <color rgb="FF92D050"/>
        </stop>
        <stop position="0.5">
          <color rgb="FFFFFF00"/>
        </stop>
        <stop position="1">
          <color rgb="FF92D050"/>
        </stop>
      </gradientFill>
    </fill>
    <fill>
      <gradientFill degree="90">
        <stop position="0">
          <color theme="5" tint="-0.25098422193060094"/>
        </stop>
        <stop position="0.5">
          <color theme="5" tint="0.40000610370189521"/>
        </stop>
        <stop position="1">
          <color theme="5" tint="-0.25098422193060094"/>
        </stop>
      </gradientFill>
    </fill>
    <fill>
      <patternFill patternType="solid">
        <fgColor rgb="FF0000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99CC"/>
        <bgColor indexed="64"/>
      </patternFill>
    </fill>
    <fill>
      <patternFill patternType="solid">
        <fgColor indexed="65"/>
        <bgColor indexed="64"/>
      </patternFill>
    </fill>
    <fill>
      <patternFill patternType="darkUp"/>
    </fill>
    <fill>
      <patternFill patternType="darkDown"/>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rgb="FF0070C0"/>
      </left>
      <right style="double">
        <color rgb="FF0070C0"/>
      </right>
      <top style="double">
        <color rgb="FF0070C0"/>
      </top>
      <bottom style="double">
        <color rgb="FF0070C0"/>
      </bottom>
      <diagonal/>
    </border>
    <border>
      <left style="double">
        <color indexed="64"/>
      </left>
      <right style="double">
        <color indexed="64"/>
      </right>
      <top/>
      <bottom style="double">
        <color indexed="64"/>
      </bottom>
      <diagonal/>
    </border>
    <border>
      <left/>
      <right/>
      <top style="double">
        <color rgb="FF0070C0"/>
      </top>
      <bottom/>
      <diagonal/>
    </border>
  </borders>
  <cellStyleXfs count="2">
    <xf numFmtId="0" fontId="0" fillId="0" borderId="0"/>
    <xf numFmtId="0" fontId="11" fillId="0" borderId="0"/>
  </cellStyleXfs>
  <cellXfs count="1158">
    <xf numFmtId="0" fontId="0" fillId="0" borderId="0" xfId="0"/>
    <xf numFmtId="0" fontId="1" fillId="8" borderId="5" xfId="0" applyFont="1" applyFill="1" applyBorder="1" applyAlignment="1">
      <alignment horizontal="center" vertical="center"/>
    </xf>
    <xf numFmtId="0" fontId="1" fillId="6" borderId="32" xfId="0" applyFont="1" applyFill="1" applyBorder="1" applyAlignment="1">
      <alignment horizontal="center" vertical="center"/>
    </xf>
    <xf numFmtId="0" fontId="1" fillId="5" borderId="34" xfId="0" applyFont="1" applyFill="1" applyBorder="1" applyAlignment="1">
      <alignment horizontal="center" vertical="center"/>
    </xf>
    <xf numFmtId="0" fontId="0" fillId="11" borderId="0" xfId="0" applyFill="1" applyBorder="1" applyAlignment="1">
      <alignment horizontal="left"/>
    </xf>
    <xf numFmtId="0" fontId="1" fillId="11" borderId="0" xfId="0" applyFont="1" applyFill="1" applyBorder="1" applyAlignment="1">
      <alignment horizontal="center" vertical="center"/>
    </xf>
    <xf numFmtId="0" fontId="0" fillId="11" borderId="0" xfId="0" applyFill="1"/>
    <xf numFmtId="0" fontId="1" fillId="4" borderId="28" xfId="0" applyFont="1" applyFill="1" applyBorder="1" applyAlignment="1">
      <alignment horizontal="center" vertical="center" wrapText="1"/>
    </xf>
    <xf numFmtId="0" fontId="1" fillId="4" borderId="47" xfId="0" applyFont="1" applyFill="1" applyBorder="1" applyAlignment="1">
      <alignment vertical="center" wrapText="1"/>
    </xf>
    <xf numFmtId="0" fontId="1" fillId="6" borderId="5" xfId="0" applyFont="1" applyFill="1" applyBorder="1" applyAlignment="1">
      <alignment horizontal="center" vertical="center"/>
    </xf>
    <xf numFmtId="0" fontId="1" fillId="11" borderId="0" xfId="0" applyFont="1" applyFill="1" applyBorder="1" applyAlignment="1">
      <alignment horizontal="center" vertical="center" wrapText="1"/>
    </xf>
    <xf numFmtId="0" fontId="0" fillId="11" borderId="0" xfId="0" applyFill="1" applyBorder="1" applyAlignment="1">
      <alignment horizontal="center"/>
    </xf>
    <xf numFmtId="0" fontId="2" fillId="11" borderId="0" xfId="0" applyFont="1" applyFill="1" applyBorder="1" applyAlignment="1">
      <alignment horizontal="center" vertical="center"/>
    </xf>
    <xf numFmtId="2" fontId="1" fillId="11" borderId="0" xfId="0" applyNumberFormat="1" applyFont="1" applyFill="1" applyBorder="1" applyAlignment="1">
      <alignment horizontal="center" vertical="center"/>
    </xf>
    <xf numFmtId="0" fontId="1" fillId="6" borderId="8" xfId="0" applyFont="1" applyFill="1" applyBorder="1" applyAlignment="1">
      <alignment horizontal="center" vertical="center"/>
    </xf>
    <xf numFmtId="0" fontId="1" fillId="11" borderId="0" xfId="0" applyFont="1" applyFill="1" applyBorder="1" applyAlignment="1">
      <alignment horizontal="center" vertical="center" textRotation="90" wrapText="1"/>
    </xf>
    <xf numFmtId="0" fontId="0" fillId="11" borderId="0" xfId="0" applyFill="1" applyBorder="1" applyAlignment="1">
      <alignment horizontal="center" vertical="center" wrapText="1"/>
    </xf>
    <xf numFmtId="0" fontId="1" fillId="11" borderId="0" xfId="0" applyFont="1" applyFill="1" applyBorder="1" applyAlignment="1">
      <alignment horizontal="center" wrapText="1"/>
    </xf>
    <xf numFmtId="0" fontId="8" fillId="11" borderId="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12" borderId="37" xfId="0" applyFont="1" applyFill="1" applyBorder="1" applyAlignment="1">
      <alignment horizontal="center" vertical="center"/>
    </xf>
    <xf numFmtId="0" fontId="10" fillId="11" borderId="0" xfId="0" applyFont="1" applyFill="1" applyBorder="1"/>
    <xf numFmtId="49" fontId="1" fillId="11" borderId="0" xfId="0" applyNumberFormat="1" applyFont="1" applyFill="1" applyBorder="1" applyAlignment="1">
      <alignment horizontal="center" vertical="center"/>
    </xf>
    <xf numFmtId="0" fontId="2" fillId="11" borderId="0" xfId="0" applyFont="1" applyFill="1" applyBorder="1" applyAlignment="1">
      <alignment horizontal="center" vertical="center" textRotation="90" wrapText="1"/>
    </xf>
    <xf numFmtId="0" fontId="6" fillId="11" borderId="0" xfId="0" applyFont="1" applyFill="1" applyBorder="1" applyAlignment="1">
      <alignment horizontal="center" vertical="center" wrapText="1"/>
    </xf>
    <xf numFmtId="0" fontId="1" fillId="11" borderId="0" xfId="0" applyFont="1" applyFill="1" applyBorder="1" applyAlignment="1">
      <alignment horizontal="center"/>
    </xf>
    <xf numFmtId="0" fontId="1" fillId="4" borderId="5" xfId="0" applyFont="1" applyFill="1" applyBorder="1" applyAlignment="1">
      <alignment horizontal="center" vertical="center"/>
    </xf>
    <xf numFmtId="0" fontId="13" fillId="5" borderId="56"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36" xfId="0" applyFont="1" applyFill="1" applyBorder="1" applyAlignment="1">
      <alignment horizontal="center" vertical="center"/>
    </xf>
    <xf numFmtId="0" fontId="1" fillId="4" borderId="15" xfId="0" applyFont="1" applyFill="1" applyBorder="1" applyAlignment="1">
      <alignment horizontal="center" vertical="center" wrapText="1"/>
    </xf>
    <xf numFmtId="0" fontId="2" fillId="7" borderId="53" xfId="0" applyFont="1" applyFill="1" applyBorder="1" applyAlignment="1">
      <alignment horizontal="center" vertical="center"/>
    </xf>
    <xf numFmtId="0" fontId="2" fillId="12" borderId="53" xfId="0" applyFont="1" applyFill="1" applyBorder="1" applyAlignment="1">
      <alignment horizontal="center" vertical="center"/>
    </xf>
    <xf numFmtId="0" fontId="13" fillId="11" borderId="0" xfId="0" applyFont="1" applyFill="1" applyBorder="1" applyAlignment="1">
      <alignment horizontal="left" vertical="center"/>
    </xf>
    <xf numFmtId="0" fontId="0" fillId="11" borderId="0" xfId="0" applyFont="1" applyFill="1" applyBorder="1" applyAlignment="1">
      <alignment horizontal="center" vertical="center" wrapText="1"/>
    </xf>
    <xf numFmtId="0" fontId="13" fillId="11" borderId="0" xfId="0" applyFont="1" applyFill="1" applyBorder="1" applyAlignment="1">
      <alignment horizontal="center" vertical="center"/>
    </xf>
    <xf numFmtId="0" fontId="0" fillId="11" borderId="0" xfId="0" applyFill="1" applyBorder="1"/>
    <xf numFmtId="0" fontId="1" fillId="5" borderId="53" xfId="0" applyFont="1" applyFill="1" applyBorder="1" applyAlignment="1">
      <alignment horizontal="center" vertical="center"/>
    </xf>
    <xf numFmtId="0" fontId="3" fillId="17" borderId="53" xfId="0" applyFont="1" applyFill="1" applyBorder="1" applyAlignment="1">
      <alignment horizontal="left" vertical="center" wrapText="1"/>
    </xf>
    <xf numFmtId="0" fontId="3" fillId="17" borderId="2" xfId="0" applyFont="1" applyFill="1" applyBorder="1" applyAlignment="1">
      <alignment horizontal="left" vertical="center" wrapText="1"/>
    </xf>
    <xf numFmtId="0" fontId="3" fillId="17" borderId="53" xfId="0" applyFont="1" applyFill="1" applyBorder="1" applyAlignment="1">
      <alignment vertical="center" wrapText="1"/>
    </xf>
    <xf numFmtId="0" fontId="1" fillId="0" borderId="50" xfId="0" applyFont="1" applyBorder="1" applyAlignment="1">
      <alignment horizontal="center" vertical="center"/>
    </xf>
    <xf numFmtId="0" fontId="1" fillId="0" borderId="53" xfId="0" applyFont="1" applyBorder="1" applyAlignment="1">
      <alignment horizontal="center" vertical="center"/>
    </xf>
    <xf numFmtId="0" fontId="1" fillId="11" borderId="53" xfId="0" applyFont="1" applyFill="1" applyBorder="1" applyAlignment="1">
      <alignment horizontal="center" vertical="center"/>
    </xf>
    <xf numFmtId="0" fontId="2" fillId="0" borderId="53" xfId="0" applyFont="1" applyBorder="1" applyAlignment="1">
      <alignment horizontal="center" vertical="center"/>
    </xf>
    <xf numFmtId="0" fontId="2" fillId="0" borderId="2" xfId="0" applyFont="1" applyBorder="1" applyAlignment="1">
      <alignment horizontal="center" vertical="center"/>
    </xf>
    <xf numFmtId="0" fontId="13" fillId="17" borderId="53" xfId="0" applyFont="1" applyFill="1" applyBorder="1" applyAlignment="1">
      <alignment horizontal="left" vertical="center"/>
    </xf>
    <xf numFmtId="0" fontId="2" fillId="17" borderId="53" xfId="0" applyFont="1" applyFill="1" applyBorder="1" applyAlignment="1">
      <alignment horizontal="left" vertical="center"/>
    </xf>
    <xf numFmtId="0" fontId="13" fillId="17" borderId="50" xfId="0" applyFont="1" applyFill="1" applyBorder="1" applyAlignment="1">
      <alignment horizontal="left" vertical="center"/>
    </xf>
    <xf numFmtId="164" fontId="13" fillId="7" borderId="53" xfId="0" applyNumberFormat="1" applyFont="1" applyFill="1" applyBorder="1" applyAlignment="1">
      <alignment horizontal="center" vertical="center"/>
    </xf>
    <xf numFmtId="0" fontId="1" fillId="17" borderId="53" xfId="0" applyFont="1" applyFill="1" applyBorder="1" applyAlignment="1">
      <alignment horizontal="center" vertical="center" wrapText="1"/>
    </xf>
    <xf numFmtId="0" fontId="2" fillId="6" borderId="50"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3" fillId="17" borderId="0" xfId="0" applyFont="1" applyFill="1" applyBorder="1" applyAlignment="1">
      <alignment vertical="center" wrapText="1"/>
    </xf>
    <xf numFmtId="0" fontId="10" fillId="11" borderId="0" xfId="0" applyFont="1" applyFill="1"/>
    <xf numFmtId="0" fontId="7" fillId="11" borderId="0" xfId="0" applyFont="1" applyFill="1" applyBorder="1" applyAlignment="1">
      <alignment vertical="center"/>
    </xf>
    <xf numFmtId="0" fontId="7" fillId="11" borderId="0" xfId="0" applyFont="1" applyFill="1" applyBorder="1" applyAlignment="1">
      <alignment horizontal="center" vertical="center" textRotation="90" wrapText="1"/>
    </xf>
    <xf numFmtId="0" fontId="2" fillId="11" borderId="0" xfId="0" applyFont="1" applyFill="1" applyBorder="1" applyAlignment="1">
      <alignment horizontal="left" vertical="center"/>
    </xf>
    <xf numFmtId="0" fontId="2" fillId="11" borderId="0" xfId="0" applyFont="1" applyFill="1" applyBorder="1" applyAlignment="1">
      <alignment horizontal="center" vertical="center" wrapText="1"/>
    </xf>
    <xf numFmtId="0" fontId="4" fillId="3" borderId="53" xfId="0" applyFont="1" applyFill="1" applyBorder="1" applyAlignment="1">
      <alignment horizontal="center" vertical="center"/>
    </xf>
    <xf numFmtId="0" fontId="14" fillId="11" borderId="0" xfId="0" applyFont="1" applyFill="1" applyBorder="1" applyAlignment="1">
      <alignment horizontal="center" vertical="center" textRotation="90" wrapText="1"/>
    </xf>
    <xf numFmtId="49" fontId="1" fillId="3" borderId="17"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36" xfId="0" applyNumberFormat="1" applyFont="1" applyFill="1" applyBorder="1" applyAlignment="1">
      <alignment horizontal="center" vertical="center"/>
    </xf>
    <xf numFmtId="0" fontId="1" fillId="3" borderId="11" xfId="0" applyFont="1" applyFill="1" applyBorder="1" applyAlignment="1">
      <alignment vertical="center"/>
    </xf>
    <xf numFmtId="0" fontId="1" fillId="3" borderId="11" xfId="0" applyFont="1" applyFill="1" applyBorder="1" applyAlignment="1">
      <alignment vertical="center" wrapText="1"/>
    </xf>
    <xf numFmtId="0" fontId="1" fillId="4" borderId="5" xfId="0" applyFont="1" applyFill="1" applyBorder="1" applyAlignment="1">
      <alignment horizontal="center" vertical="center" wrapText="1"/>
    </xf>
    <xf numFmtId="0" fontId="1" fillId="4" borderId="5" xfId="0" applyFont="1" applyFill="1" applyBorder="1" applyAlignment="1">
      <alignment horizontal="center"/>
    </xf>
    <xf numFmtId="0" fontId="1" fillId="7" borderId="5" xfId="0" applyFont="1" applyFill="1" applyBorder="1" applyAlignment="1">
      <alignment horizontal="center" vertical="center"/>
    </xf>
    <xf numFmtId="0" fontId="1" fillId="7" borderId="31" xfId="0" applyFont="1" applyFill="1" applyBorder="1" applyAlignment="1">
      <alignment horizontal="center" vertical="center"/>
    </xf>
    <xf numFmtId="0" fontId="1" fillId="12" borderId="5" xfId="0" applyFont="1" applyFill="1" applyBorder="1" applyAlignment="1">
      <alignment horizontal="center" vertical="center"/>
    </xf>
    <xf numFmtId="0" fontId="1" fillId="5" borderId="32" xfId="0" applyFont="1" applyFill="1" applyBorder="1" applyAlignment="1">
      <alignment horizontal="center" vertical="center"/>
    </xf>
    <xf numFmtId="0" fontId="1" fillId="5" borderId="5"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2" fillId="4" borderId="48"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9" borderId="5" xfId="0" applyFont="1" applyFill="1" applyBorder="1" applyAlignment="1">
      <alignment horizontal="center" vertical="center"/>
    </xf>
    <xf numFmtId="0" fontId="1" fillId="9" borderId="31" xfId="0" applyFont="1" applyFill="1" applyBorder="1" applyAlignment="1">
      <alignment horizontal="center" vertical="center"/>
    </xf>
    <xf numFmtId="0" fontId="2" fillId="17" borderId="48" xfId="0" applyFont="1" applyFill="1" applyBorder="1" applyAlignment="1">
      <alignment horizontal="left" vertical="center"/>
    </xf>
    <xf numFmtId="0" fontId="1" fillId="11" borderId="50" xfId="0" applyFont="1" applyFill="1" applyBorder="1" applyAlignment="1">
      <alignment horizontal="center" vertical="center"/>
    </xf>
    <xf numFmtId="0" fontId="2" fillId="11" borderId="53" xfId="0" applyFont="1" applyFill="1" applyBorder="1" applyAlignment="1">
      <alignment horizontal="center" vertical="center"/>
    </xf>
    <xf numFmtId="0" fontId="2" fillId="12" borderId="53" xfId="0" applyFont="1" applyFill="1" applyBorder="1" applyAlignment="1">
      <alignment horizontal="center" vertical="center" wrapText="1"/>
    </xf>
    <xf numFmtId="0" fontId="2" fillId="16" borderId="53"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13" fillId="22" borderId="53" xfId="0" applyFont="1" applyFill="1" applyBorder="1" applyAlignment="1">
      <alignment horizontal="center" vertical="center"/>
    </xf>
    <xf numFmtId="2" fontId="13" fillId="5" borderId="53" xfId="0" applyNumberFormat="1" applyFont="1" applyFill="1" applyBorder="1" applyAlignment="1">
      <alignment horizontal="center" vertical="center"/>
    </xf>
    <xf numFmtId="0" fontId="13" fillId="5" borderId="53" xfId="0" applyFont="1" applyFill="1" applyBorder="1" applyAlignment="1">
      <alignment horizontal="center" vertical="center"/>
    </xf>
    <xf numFmtId="0" fontId="20" fillId="10" borderId="48" xfId="0" applyFont="1" applyFill="1" applyBorder="1" applyAlignment="1">
      <alignment horizontal="center" vertical="top" wrapText="1"/>
    </xf>
    <xf numFmtId="0" fontId="1" fillId="4" borderId="48" xfId="0" applyFont="1" applyFill="1" applyBorder="1" applyAlignment="1">
      <alignment horizontal="center" vertical="top" wrapText="1"/>
    </xf>
    <xf numFmtId="0" fontId="20" fillId="11" borderId="3" xfId="0" applyFont="1" applyFill="1" applyBorder="1" applyAlignment="1">
      <alignment vertical="top" wrapText="1"/>
    </xf>
    <xf numFmtId="0" fontId="13" fillId="15" borderId="53" xfId="0" applyFont="1" applyFill="1" applyBorder="1" applyAlignment="1">
      <alignment vertical="center" wrapText="1"/>
    </xf>
    <xf numFmtId="0" fontId="2" fillId="15" borderId="64" xfId="0" applyFont="1" applyFill="1" applyBorder="1" applyAlignment="1">
      <alignment vertical="center" wrapText="1"/>
    </xf>
    <xf numFmtId="0" fontId="2" fillId="15" borderId="61" xfId="0" applyFont="1" applyFill="1" applyBorder="1" applyAlignment="1">
      <alignment vertical="center" wrapText="1"/>
    </xf>
    <xf numFmtId="0" fontId="2" fillId="11" borderId="53" xfId="0" applyFont="1" applyFill="1" applyBorder="1" applyAlignment="1">
      <alignment horizontal="left" vertical="top" wrapText="1"/>
    </xf>
    <xf numFmtId="0" fontId="12" fillId="11" borderId="53" xfId="0" applyFont="1" applyFill="1" applyBorder="1" applyAlignment="1">
      <alignment horizontal="left" vertical="top" wrapText="1"/>
    </xf>
    <xf numFmtId="0" fontId="20" fillId="11" borderId="53" xfId="0" applyFont="1" applyFill="1" applyBorder="1" applyAlignment="1">
      <alignment horizontal="left" vertical="top" wrapText="1"/>
    </xf>
    <xf numFmtId="0" fontId="13" fillId="11" borderId="53" xfId="0" applyFont="1" applyFill="1" applyBorder="1" applyAlignment="1">
      <alignment horizontal="left" vertical="top" wrapText="1"/>
    </xf>
    <xf numFmtId="0" fontId="21" fillId="11" borderId="53" xfId="0" applyFont="1" applyFill="1" applyBorder="1" applyAlignment="1">
      <alignment horizontal="left" vertical="top" wrapText="1"/>
    </xf>
    <xf numFmtId="0" fontId="12" fillId="0" borderId="53" xfId="0" applyFont="1" applyBorder="1" applyAlignment="1">
      <alignment horizontal="left" vertical="top" wrapText="1"/>
    </xf>
    <xf numFmtId="0" fontId="12" fillId="11" borderId="50" xfId="0" applyFont="1" applyFill="1" applyBorder="1" applyAlignment="1">
      <alignment horizontal="left" vertical="top" wrapText="1"/>
    </xf>
    <xf numFmtId="0" fontId="12" fillId="11" borderId="45" xfId="0" applyFont="1" applyFill="1" applyBorder="1" applyAlignment="1">
      <alignment vertical="center" wrapText="1"/>
    </xf>
    <xf numFmtId="0" fontId="20" fillId="11" borderId="1" xfId="0" applyFont="1" applyFill="1" applyBorder="1" applyAlignment="1">
      <alignment vertical="center" wrapText="1"/>
    </xf>
    <xf numFmtId="0" fontId="12" fillId="11" borderId="1" xfId="0" applyFont="1" applyFill="1" applyBorder="1" applyAlignment="1">
      <alignment vertical="center" wrapText="1"/>
    </xf>
    <xf numFmtId="0" fontId="2" fillId="11" borderId="48" xfId="0" applyFont="1" applyFill="1" applyBorder="1" applyAlignment="1">
      <alignment horizontal="left" vertical="top" wrapText="1"/>
    </xf>
    <xf numFmtId="0" fontId="1" fillId="0" borderId="0" xfId="0" applyFont="1"/>
    <xf numFmtId="0" fontId="2" fillId="15" borderId="50" xfId="0" applyFont="1" applyFill="1" applyBorder="1" applyAlignment="1">
      <alignment vertical="center" wrapText="1"/>
    </xf>
    <xf numFmtId="0" fontId="2" fillId="11" borderId="50" xfId="0" applyFont="1" applyFill="1" applyBorder="1" applyAlignment="1">
      <alignment horizontal="left" vertical="top" wrapText="1"/>
    </xf>
    <xf numFmtId="0" fontId="20" fillId="11" borderId="50" xfId="0" applyFont="1" applyFill="1" applyBorder="1" applyAlignment="1">
      <alignment horizontal="left" vertical="top" wrapText="1"/>
    </xf>
    <xf numFmtId="0" fontId="12" fillId="11" borderId="53" xfId="0" applyFont="1" applyFill="1" applyBorder="1" applyAlignment="1">
      <alignment vertical="center" wrapText="1"/>
    </xf>
    <xf numFmtId="0" fontId="1" fillId="21" borderId="53" xfId="0" applyFont="1" applyFill="1" applyBorder="1" applyAlignment="1">
      <alignment horizontal="center"/>
    </xf>
    <xf numFmtId="0" fontId="20" fillId="11" borderId="53" xfId="0" applyFont="1" applyFill="1" applyBorder="1" applyAlignment="1">
      <alignment vertical="top" wrapText="1"/>
    </xf>
    <xf numFmtId="0" fontId="16" fillId="11" borderId="50" xfId="0" applyFont="1" applyFill="1" applyBorder="1" applyAlignment="1">
      <alignment horizontal="left" vertical="top" wrapText="1"/>
    </xf>
    <xf numFmtId="0" fontId="21" fillId="11" borderId="50" xfId="0" applyFont="1" applyFill="1" applyBorder="1" applyAlignment="1">
      <alignment horizontal="left" vertical="top" wrapText="1"/>
    </xf>
    <xf numFmtId="0" fontId="16" fillId="11" borderId="53" xfId="0" applyFont="1" applyFill="1" applyBorder="1" applyAlignment="1">
      <alignment horizontal="left" vertical="top" wrapText="1"/>
    </xf>
    <xf numFmtId="0" fontId="21" fillId="11" borderId="53" xfId="0" applyFont="1" applyFill="1" applyBorder="1" applyAlignment="1">
      <alignment vertical="top" wrapText="1"/>
    </xf>
    <xf numFmtId="0" fontId="0" fillId="0" borderId="0" xfId="0" applyFill="1"/>
    <xf numFmtId="0" fontId="0" fillId="0" borderId="5" xfId="0" applyFill="1" applyBorder="1" applyAlignment="1">
      <alignment vertical="center"/>
    </xf>
    <xf numFmtId="0" fontId="0" fillId="0" borderId="5" xfId="0" applyFill="1" applyBorder="1" applyAlignment="1">
      <alignment horizontal="center" vertical="center"/>
    </xf>
    <xf numFmtId="0" fontId="1" fillId="1" borderId="5" xfId="0" applyFont="1" applyFill="1" applyBorder="1" applyAlignment="1">
      <alignment vertical="center"/>
    </xf>
    <xf numFmtId="0" fontId="1" fillId="1" borderId="5" xfId="0" applyFont="1" applyFill="1" applyBorder="1" applyAlignment="1">
      <alignment horizontal="center" vertical="center"/>
    </xf>
    <xf numFmtId="0" fontId="0" fillId="0" borderId="5" xfId="0" applyFill="1" applyBorder="1" applyAlignment="1">
      <alignment horizontal="center" vertical="center" wrapText="1"/>
    </xf>
    <xf numFmtId="0" fontId="1" fillId="1" borderId="5" xfId="0" applyFont="1" applyFill="1" applyBorder="1" applyAlignment="1">
      <alignment horizontal="center" vertical="center" wrapText="1"/>
    </xf>
    <xf numFmtId="0" fontId="32" fillId="23" borderId="5" xfId="0" applyFont="1" applyFill="1" applyBorder="1" applyAlignment="1">
      <alignment horizontal="center" vertical="center"/>
    </xf>
    <xf numFmtId="0" fontId="18" fillId="24" borderId="5" xfId="0" applyFont="1" applyFill="1" applyBorder="1" applyAlignment="1">
      <alignment horizontal="center" vertical="center"/>
    </xf>
    <xf numFmtId="0" fontId="18" fillId="26" borderId="5" xfId="0" applyFont="1" applyFill="1" applyBorder="1" applyAlignment="1">
      <alignment horizontal="center" vertical="center" wrapText="1"/>
    </xf>
    <xf numFmtId="0" fontId="32" fillId="27" borderId="5" xfId="0" applyFont="1" applyFill="1" applyBorder="1" applyAlignment="1">
      <alignment horizontal="center" vertical="center"/>
    </xf>
    <xf numFmtId="0" fontId="37" fillId="0" borderId="0" xfId="0" applyFont="1"/>
    <xf numFmtId="0" fontId="0" fillId="28" borderId="0" xfId="0" applyFill="1"/>
    <xf numFmtId="0" fontId="40" fillId="28" borderId="0" xfId="0" applyFont="1" applyFill="1" applyAlignment="1">
      <alignment vertical="center"/>
    </xf>
    <xf numFmtId="0" fontId="0" fillId="29" borderId="0" xfId="0" applyFill="1"/>
    <xf numFmtId="0" fontId="0" fillId="30" borderId="0" xfId="0" applyFill="1"/>
    <xf numFmtId="0" fontId="41" fillId="0" borderId="0" xfId="0" applyFont="1" applyAlignment="1">
      <alignment vertical="top"/>
    </xf>
    <xf numFmtId="0" fontId="42" fillId="30" borderId="0" xfId="0" applyFont="1" applyFill="1"/>
    <xf numFmtId="0" fontId="0" fillId="31" borderId="0" xfId="0" applyFill="1"/>
    <xf numFmtId="0" fontId="43" fillId="31" borderId="0" xfId="0" applyFont="1" applyFill="1" applyAlignment="1">
      <alignment horizontal="center" vertical="center"/>
    </xf>
    <xf numFmtId="0" fontId="1" fillId="0" borderId="0" xfId="0" applyFont="1" applyAlignment="1">
      <alignment horizontal="center"/>
    </xf>
    <xf numFmtId="0" fontId="1" fillId="28" borderId="0" xfId="0" applyFont="1" applyFill="1" applyAlignment="1">
      <alignment horizontal="center"/>
    </xf>
    <xf numFmtId="0" fontId="47" fillId="0" borderId="0" xfId="0" applyFont="1"/>
    <xf numFmtId="0" fontId="46" fillId="0" borderId="0" xfId="0" applyFont="1" applyFill="1" applyAlignment="1">
      <alignment horizontal="center"/>
    </xf>
    <xf numFmtId="0" fontId="47" fillId="0" borderId="0" xfId="0" applyFont="1" applyFill="1" applyAlignment="1">
      <alignment horizontal="center"/>
    </xf>
    <xf numFmtId="0" fontId="44" fillId="28" borderId="0" xfId="0" applyFont="1" applyFill="1" applyAlignment="1">
      <alignment horizontal="center" vertical="center"/>
    </xf>
    <xf numFmtId="0" fontId="45" fillId="29" borderId="0" xfId="0" applyFont="1" applyFill="1" applyAlignment="1">
      <alignment horizontal="left"/>
    </xf>
    <xf numFmtId="0" fontId="46" fillId="29" borderId="0" xfId="0" applyFont="1" applyFill="1" applyAlignment="1">
      <alignment horizontal="center"/>
    </xf>
    <xf numFmtId="0" fontId="46" fillId="30" borderId="0" xfId="0" applyFont="1" applyFill="1" applyAlignment="1">
      <alignment horizontal="center"/>
    </xf>
    <xf numFmtId="0" fontId="29" fillId="30" borderId="0" xfId="0" applyFont="1" applyFill="1" applyAlignment="1">
      <alignment horizontal="left"/>
    </xf>
    <xf numFmtId="0" fontId="0" fillId="29" borderId="0" xfId="0" applyFill="1" applyAlignment="1">
      <alignment horizontal="left"/>
    </xf>
    <xf numFmtId="0" fontId="47" fillId="29" borderId="0" xfId="0" applyFont="1" applyFill="1" applyAlignment="1">
      <alignment horizontal="center"/>
    </xf>
    <xf numFmtId="0" fontId="46" fillId="31" borderId="0" xfId="0" applyFont="1" applyFill="1" applyAlignment="1">
      <alignment horizontal="center"/>
    </xf>
    <xf numFmtId="0" fontId="47" fillId="31" borderId="0" xfId="0" applyFont="1" applyFill="1" applyAlignment="1">
      <alignment horizontal="center"/>
    </xf>
    <xf numFmtId="0" fontId="48" fillId="31" borderId="0" xfId="0" applyFont="1" applyFill="1" applyAlignment="1">
      <alignment horizontal="center" vertical="center"/>
    </xf>
    <xf numFmtId="0" fontId="30" fillId="30" borderId="0" xfId="0" applyFont="1" applyFill="1" applyAlignment="1">
      <alignment horizontal="right"/>
    </xf>
    <xf numFmtId="0" fontId="47" fillId="30" borderId="0" xfId="0" applyFont="1" applyFill="1" applyAlignment="1">
      <alignment horizontal="center"/>
    </xf>
    <xf numFmtId="0" fontId="49" fillId="30" borderId="0" xfId="0" applyFont="1" applyFill="1" applyAlignment="1">
      <alignment horizontal="left"/>
    </xf>
    <xf numFmtId="0" fontId="51" fillId="29" borderId="0" xfId="0" applyFont="1" applyFill="1"/>
    <xf numFmtId="0" fontId="52" fillId="0" borderId="0" xfId="0" applyFont="1" applyFill="1" applyAlignment="1">
      <alignment horizontal="center"/>
    </xf>
    <xf numFmtId="0" fontId="53" fillId="0" borderId="0" xfId="0" applyFont="1" applyFill="1" applyAlignment="1">
      <alignment horizontal="center"/>
    </xf>
    <xf numFmtId="0" fontId="0" fillId="0" borderId="0" xfId="0" applyFill="1" applyAlignment="1">
      <alignment horizontal="center"/>
    </xf>
    <xf numFmtId="0" fontId="26" fillId="0" borderId="0" xfId="0" applyFont="1" applyFill="1"/>
    <xf numFmtId="0" fontId="0" fillId="0" borderId="0" xfId="0" applyFill="1" applyBorder="1"/>
    <xf numFmtId="0" fontId="0" fillId="0" borderId="0" xfId="0" applyFill="1" applyBorder="1" applyAlignment="1">
      <alignment horizontal="center"/>
    </xf>
    <xf numFmtId="0" fontId="24" fillId="0" borderId="0" xfId="0" applyFont="1" applyFill="1" applyBorder="1" applyAlignment="1">
      <alignment horizontal="left" indent="1"/>
    </xf>
    <xf numFmtId="0" fontId="25" fillId="0" borderId="0" xfId="0" applyFont="1" applyFill="1" applyBorder="1" applyAlignment="1">
      <alignment horizontal="center"/>
    </xf>
    <xf numFmtId="0" fontId="26" fillId="0" borderId="0" xfId="0" applyFont="1" applyFill="1" applyBorder="1"/>
    <xf numFmtId="0" fontId="31" fillId="0" borderId="0" xfId="0" applyFont="1" applyFill="1" applyBorder="1" applyAlignment="1">
      <alignment horizontal="left" indent="1"/>
    </xf>
    <xf numFmtId="0" fontId="27" fillId="0" borderId="0" xfId="0" applyFont="1" applyFill="1" applyBorder="1" applyAlignment="1">
      <alignment horizontal="center"/>
    </xf>
    <xf numFmtId="0" fontId="28" fillId="0" borderId="0" xfId="0" applyFont="1" applyFill="1" applyBorder="1" applyAlignment="1">
      <alignment horizontal="center" vertical="center"/>
    </xf>
    <xf numFmtId="0" fontId="30" fillId="0" borderId="0" xfId="0" applyFont="1" applyFill="1" applyBorder="1" applyAlignment="1">
      <alignment horizontal="right"/>
    </xf>
    <xf numFmtId="0" fontId="0" fillId="0" borderId="0" xfId="0" applyFill="1" applyBorder="1" applyAlignment="1">
      <alignment horizontal="left" indent="1"/>
    </xf>
    <xf numFmtId="0" fontId="30" fillId="0" borderId="0" xfId="0" applyFont="1" applyFill="1" applyBorder="1" applyAlignment="1">
      <alignment horizontal="left"/>
    </xf>
    <xf numFmtId="0" fontId="29" fillId="0" borderId="0" xfId="0" applyFont="1" applyFill="1" applyBorder="1" applyAlignment="1">
      <alignment horizontal="left"/>
    </xf>
    <xf numFmtId="0" fontId="25" fillId="0" borderId="0" xfId="0" applyFont="1" applyFill="1" applyBorder="1" applyAlignment="1">
      <alignment horizontal="left" indent="1"/>
    </xf>
    <xf numFmtId="0" fontId="0" fillId="0" borderId="0" xfId="0" applyFill="1" applyAlignment="1">
      <alignment horizontal="left"/>
    </xf>
    <xf numFmtId="0" fontId="45" fillId="0" borderId="0" xfId="0" applyFont="1" applyFill="1" applyAlignment="1">
      <alignment horizontal="left"/>
    </xf>
    <xf numFmtId="0" fontId="35" fillId="32" borderId="0" xfId="0" applyFont="1" applyFill="1" applyAlignment="1">
      <alignment horizontal="left" indent="1"/>
    </xf>
    <xf numFmtId="0" fontId="24" fillId="32" borderId="0" xfId="0" applyFont="1" applyFill="1" applyAlignment="1">
      <alignment horizontal="left" indent="1"/>
    </xf>
    <xf numFmtId="0" fontId="0" fillId="32" borderId="0" xfId="0" applyFill="1"/>
    <xf numFmtId="0" fontId="46" fillId="32" borderId="0" xfId="0" applyFont="1" applyFill="1" applyAlignment="1">
      <alignment horizontal="center"/>
    </xf>
    <xf numFmtId="0" fontId="52" fillId="32" borderId="0" xfId="0" applyFont="1" applyFill="1" applyAlignment="1">
      <alignment horizontal="center"/>
    </xf>
    <xf numFmtId="0" fontId="29" fillId="32" borderId="0" xfId="0" applyFont="1" applyFill="1" applyAlignment="1">
      <alignment horizontal="left"/>
    </xf>
    <xf numFmtId="0" fontId="15" fillId="31" borderId="0" xfId="0" applyFont="1" applyFill="1" applyAlignment="1"/>
    <xf numFmtId="0" fontId="52" fillId="31" borderId="0" xfId="0" applyFont="1" applyFill="1" applyAlignment="1">
      <alignment horizontal="center"/>
    </xf>
    <xf numFmtId="0" fontId="29" fillId="31" borderId="0" xfId="0" applyFont="1" applyFill="1" applyAlignment="1">
      <alignment horizontal="left"/>
    </xf>
    <xf numFmtId="0" fontId="15" fillId="31" borderId="0" xfId="0" applyFont="1" applyFill="1" applyBorder="1" applyAlignment="1"/>
    <xf numFmtId="0" fontId="35" fillId="32" borderId="0" xfId="0" applyFont="1" applyFill="1" applyBorder="1" applyAlignment="1">
      <alignment horizontal="left" indent="1"/>
    </xf>
    <xf numFmtId="0" fontId="24" fillId="32" borderId="0" xfId="0" applyFont="1" applyFill="1" applyAlignment="1">
      <alignment horizontal="center" vertical="center"/>
    </xf>
    <xf numFmtId="0" fontId="54" fillId="0" borderId="0" xfId="0" applyFont="1" applyFill="1" applyAlignment="1">
      <alignment horizontal="left"/>
    </xf>
    <xf numFmtId="0" fontId="44" fillId="31" borderId="0" xfId="0" applyFont="1" applyFill="1" applyAlignment="1">
      <alignment horizontal="center" vertical="center"/>
    </xf>
    <xf numFmtId="0" fontId="39" fillId="31" borderId="0" xfId="0" applyFont="1" applyFill="1"/>
    <xf numFmtId="0" fontId="46" fillId="15" borderId="0" xfId="0" applyFont="1" applyFill="1" applyAlignment="1">
      <alignment horizontal="center"/>
    </xf>
    <xf numFmtId="0" fontId="24" fillId="15" borderId="0" xfId="0" applyFont="1" applyFill="1" applyAlignment="1">
      <alignment horizontal="center" vertical="center"/>
    </xf>
    <xf numFmtId="0" fontId="39" fillId="15" borderId="0" xfId="0" applyFont="1" applyFill="1"/>
    <xf numFmtId="0" fontId="37" fillId="31" borderId="0" xfId="0" applyFont="1" applyFill="1" applyAlignment="1">
      <alignment horizontal="center"/>
    </xf>
    <xf numFmtId="0" fontId="37" fillId="29" borderId="0" xfId="0" applyFont="1" applyFill="1" applyAlignment="1">
      <alignment horizontal="center"/>
    </xf>
    <xf numFmtId="0" fontId="47" fillId="15" borderId="0" xfId="0" applyFont="1" applyFill="1" applyAlignment="1">
      <alignment horizontal="center"/>
    </xf>
    <xf numFmtId="0" fontId="37" fillId="0" borderId="0" xfId="0" applyFont="1" applyFill="1"/>
    <xf numFmtId="0" fontId="37" fillId="31" borderId="0" xfId="0" applyFont="1" applyFill="1"/>
    <xf numFmtId="0" fontId="37" fillId="15" borderId="0" xfId="0" applyFont="1" applyFill="1" applyAlignment="1">
      <alignment horizontal="center"/>
    </xf>
    <xf numFmtId="0" fontId="36" fillId="0" borderId="0" xfId="0" applyFont="1" applyFill="1"/>
    <xf numFmtId="0" fontId="0" fillId="31" borderId="0" xfId="0" applyFill="1" applyBorder="1" applyAlignment="1">
      <alignment horizontal="center"/>
    </xf>
    <xf numFmtId="0" fontId="0" fillId="31" borderId="0" xfId="0" applyFill="1" applyBorder="1"/>
    <xf numFmtId="0" fontId="0" fillId="15" borderId="0" xfId="0" applyFill="1" applyBorder="1"/>
    <xf numFmtId="0" fontId="0" fillId="31" borderId="0" xfId="0" applyFill="1" applyBorder="1" applyAlignment="1">
      <alignment horizontal="left" indent="1"/>
    </xf>
    <xf numFmtId="0" fontId="54" fillId="32" borderId="0" xfId="0" applyFont="1" applyFill="1"/>
    <xf numFmtId="0" fontId="56" fillId="31" borderId="0" xfId="0" applyFont="1" applyFill="1" applyAlignment="1">
      <alignment horizontal="center"/>
    </xf>
    <xf numFmtId="0" fontId="0" fillId="0" borderId="0" xfId="0" applyAlignment="1">
      <alignment vertical="center"/>
    </xf>
    <xf numFmtId="0" fontId="0" fillId="0" borderId="0" xfId="0" applyBorder="1" applyAlignment="1"/>
    <xf numFmtId="0" fontId="58" fillId="0" borderId="0" xfId="0" applyFont="1" applyBorder="1" applyAlignment="1">
      <alignment horizontal="left"/>
    </xf>
    <xf numFmtId="0" fontId="3" fillId="0" borderId="0" xfId="0" applyFont="1"/>
    <xf numFmtId="0" fontId="3" fillId="0" borderId="0" xfId="0" applyFont="1" applyFill="1" applyBorder="1" applyAlignment="1">
      <alignment horizontal="right"/>
    </xf>
    <xf numFmtId="0" fontId="59" fillId="0" borderId="0" xfId="0" applyFont="1" applyAlignment="1"/>
    <xf numFmtId="0" fontId="60" fillId="0" borderId="0" xfId="0" applyFont="1" applyAlignment="1"/>
    <xf numFmtId="3" fontId="0" fillId="0" borderId="0" xfId="0" applyNumberFormat="1" applyFill="1"/>
    <xf numFmtId="0" fontId="0" fillId="0" borderId="0" xfId="0" applyBorder="1"/>
    <xf numFmtId="0" fontId="64" fillId="0" borderId="0" xfId="0" applyFont="1"/>
    <xf numFmtId="0" fontId="35" fillId="30" borderId="0" xfId="0" applyFont="1" applyFill="1" applyAlignment="1">
      <alignment horizontal="left"/>
    </xf>
    <xf numFmtId="0" fontId="35" fillId="29" borderId="0" xfId="0" applyFont="1" applyFill="1" applyAlignment="1">
      <alignment horizontal="left"/>
    </xf>
    <xf numFmtId="0" fontId="1" fillId="35" borderId="5" xfId="0" applyFont="1" applyFill="1" applyBorder="1" applyAlignment="1">
      <alignment vertical="center"/>
    </xf>
    <xf numFmtId="0" fontId="0" fillId="5" borderId="0" xfId="0" applyFill="1"/>
    <xf numFmtId="0" fontId="63" fillId="5" borderId="0" xfId="0" applyFont="1" applyFill="1"/>
    <xf numFmtId="0" fontId="63" fillId="0" borderId="0" xfId="0" applyFont="1" applyFill="1"/>
    <xf numFmtId="0" fontId="4" fillId="1" borderId="5" xfId="0" applyFont="1" applyFill="1" applyBorder="1" applyAlignment="1">
      <alignment horizontal="center" vertical="center"/>
    </xf>
    <xf numFmtId="3" fontId="4" fillId="35" borderId="5" xfId="0" applyNumberFormat="1" applyFont="1" applyFill="1" applyBorder="1" applyAlignment="1">
      <alignment horizontal="center" vertical="center"/>
    </xf>
    <xf numFmtId="0" fontId="37" fillId="5" borderId="0" xfId="0" applyFont="1" applyFill="1"/>
    <xf numFmtId="0" fontId="35" fillId="34" borderId="0" xfId="0" applyFont="1" applyFill="1" applyAlignment="1">
      <alignment vertical="center"/>
    </xf>
    <xf numFmtId="0" fontId="35" fillId="33" borderId="0" xfId="0" applyFont="1" applyFill="1" applyBorder="1" applyAlignment="1">
      <alignment horizontal="left" indent="1"/>
    </xf>
    <xf numFmtId="0" fontId="46" fillId="33" borderId="0" xfId="0" applyFont="1" applyFill="1" applyAlignment="1">
      <alignment horizontal="center"/>
    </xf>
    <xf numFmtId="0" fontId="63" fillId="31" borderId="0" xfId="0" applyFont="1" applyFill="1"/>
    <xf numFmtId="0" fontId="24" fillId="34" borderId="0" xfId="0" applyFont="1" applyFill="1" applyAlignment="1">
      <alignment vertical="center"/>
    </xf>
    <xf numFmtId="0" fontId="67" fillId="28" borderId="0" xfId="0" applyFont="1" applyFill="1"/>
    <xf numFmtId="0" fontId="55" fillId="32" borderId="0" xfId="0" applyFont="1" applyFill="1" applyAlignment="1">
      <alignment horizontal="left" indent="1"/>
    </xf>
    <xf numFmtId="0" fontId="55" fillId="34" borderId="0" xfId="0" applyFont="1" applyFill="1" applyAlignment="1">
      <alignment vertical="center"/>
    </xf>
    <xf numFmtId="0" fontId="69" fillId="0" borderId="0" xfId="0" applyFont="1" applyFill="1" applyAlignment="1">
      <alignment horizontal="center"/>
    </xf>
    <xf numFmtId="0" fontId="55" fillId="33" borderId="0" xfId="0" applyFont="1" applyFill="1" applyBorder="1" applyAlignment="1">
      <alignment horizontal="left" indent="1"/>
    </xf>
    <xf numFmtId="0" fontId="39" fillId="0" borderId="0" xfId="0" applyFont="1" applyFill="1"/>
    <xf numFmtId="0" fontId="55" fillId="32" borderId="0" xfId="0" applyFont="1" applyFill="1" applyBorder="1" applyAlignment="1">
      <alignment horizontal="left" indent="1"/>
    </xf>
    <xf numFmtId="0" fontId="70" fillId="0" borderId="0" xfId="0" applyFont="1" applyFill="1" applyAlignment="1">
      <alignment horizontal="center"/>
    </xf>
    <xf numFmtId="0" fontId="71" fillId="0" borderId="0" xfId="0" applyFont="1" applyFill="1"/>
    <xf numFmtId="0" fontId="39" fillId="0" borderId="0" xfId="0" applyFont="1"/>
    <xf numFmtId="0" fontId="48" fillId="31" borderId="0" xfId="0" applyFont="1" applyFill="1" applyAlignment="1">
      <alignment horizontal="center"/>
    </xf>
    <xf numFmtId="0" fontId="73" fillId="33" borderId="0" xfId="0" applyFont="1" applyFill="1" applyBorder="1" applyAlignment="1">
      <alignment horizontal="left" vertical="center" wrapText="1"/>
    </xf>
    <xf numFmtId="0" fontId="74" fillId="33" borderId="0" xfId="0" applyFont="1" applyFill="1" applyAlignment="1">
      <alignment horizontal="left"/>
    </xf>
    <xf numFmtId="0" fontId="48" fillId="15" borderId="0" xfId="0" applyFont="1" applyFill="1" applyAlignment="1">
      <alignment horizontal="center"/>
    </xf>
    <xf numFmtId="0" fontId="48" fillId="33" borderId="0" xfId="0" applyFont="1" applyFill="1" applyAlignment="1">
      <alignment horizontal="center"/>
    </xf>
    <xf numFmtId="0" fontId="75" fillId="31" borderId="0" xfId="0" applyFont="1" applyFill="1"/>
    <xf numFmtId="0" fontId="76" fillId="0" borderId="0" xfId="0" applyFont="1" applyFill="1" applyAlignment="1">
      <alignment horizontal="left"/>
    </xf>
    <xf numFmtId="0" fontId="75" fillId="0" borderId="0" xfId="0" applyFont="1" applyFill="1"/>
    <xf numFmtId="0" fontId="75" fillId="15" borderId="0" xfId="0" applyFont="1" applyFill="1"/>
    <xf numFmtId="0" fontId="77" fillId="32" borderId="0" xfId="0" applyFont="1" applyFill="1" applyBorder="1" applyAlignment="1">
      <alignment horizontal="left" vertical="center" wrapText="1"/>
    </xf>
    <xf numFmtId="0" fontId="74" fillId="32" borderId="0" xfId="0" applyFont="1" applyFill="1" applyAlignment="1">
      <alignment horizontal="left"/>
    </xf>
    <xf numFmtId="0" fontId="48" fillId="32" borderId="0" xfId="0" applyFont="1" applyFill="1" applyAlignment="1">
      <alignment horizontal="center"/>
    </xf>
    <xf numFmtId="0" fontId="75" fillId="0" borderId="0" xfId="0" applyFont="1" applyFill="1" applyAlignment="1">
      <alignment horizontal="left"/>
    </xf>
    <xf numFmtId="0" fontId="74" fillId="31" borderId="0" xfId="0" applyFont="1" applyFill="1" applyAlignment="1">
      <alignment horizontal="center"/>
    </xf>
    <xf numFmtId="0" fontId="15" fillId="31" borderId="0" xfId="0" applyFont="1" applyFill="1" applyAlignment="1">
      <alignment horizontal="center" vertical="center"/>
    </xf>
    <xf numFmtId="0" fontId="15" fillId="32" borderId="0" xfId="0" applyFont="1" applyFill="1" applyAlignment="1">
      <alignment vertical="center"/>
    </xf>
    <xf numFmtId="0" fontId="15" fillId="15" borderId="0" xfId="0" applyFont="1" applyFill="1" applyAlignment="1">
      <alignment vertical="center"/>
    </xf>
    <xf numFmtId="0" fontId="48" fillId="0" borderId="0" xfId="0" applyFont="1" applyFill="1" applyAlignment="1">
      <alignment horizontal="center"/>
    </xf>
    <xf numFmtId="0" fontId="78" fillId="31" borderId="0" xfId="0" applyFont="1" applyFill="1" applyAlignment="1">
      <alignment horizontal="center"/>
    </xf>
    <xf numFmtId="0" fontId="78" fillId="0" borderId="0" xfId="0" applyFont="1" applyFill="1" applyAlignment="1">
      <alignment horizontal="center"/>
    </xf>
    <xf numFmtId="0" fontId="78" fillId="15" borderId="0" xfId="0" applyFont="1" applyFill="1" applyAlignment="1">
      <alignment horizontal="center"/>
    </xf>
    <xf numFmtId="0" fontId="75" fillId="31" borderId="0" xfId="0" applyFont="1" applyFill="1" applyBorder="1" applyAlignment="1">
      <alignment horizontal="center"/>
    </xf>
    <xf numFmtId="0" fontId="75" fillId="31" borderId="0" xfId="0" applyFont="1" applyFill="1" applyBorder="1"/>
    <xf numFmtId="0" fontId="79" fillId="0" borderId="0" xfId="0" applyFont="1" applyFill="1"/>
    <xf numFmtId="0" fontId="75" fillId="0" borderId="0" xfId="0" applyFont="1" applyFill="1" applyBorder="1"/>
    <xf numFmtId="0" fontId="75" fillId="15" borderId="0" xfId="0" applyFont="1" applyFill="1" applyBorder="1"/>
    <xf numFmtId="0" fontId="20" fillId="0" borderId="0" xfId="0" applyFont="1"/>
    <xf numFmtId="0" fontId="45" fillId="30" borderId="0" xfId="0" applyFont="1" applyFill="1" applyAlignment="1">
      <alignment horizontal="center"/>
    </xf>
    <xf numFmtId="0" fontId="30" fillId="29" borderId="0" xfId="0" applyFont="1" applyFill="1" applyAlignment="1">
      <alignment horizontal="left"/>
    </xf>
    <xf numFmtId="0" fontId="45" fillId="29" borderId="0" xfId="0" applyFont="1" applyFill="1" applyAlignment="1">
      <alignment horizontal="center"/>
    </xf>
    <xf numFmtId="0" fontId="80" fillId="29" borderId="0" xfId="0" applyFont="1" applyFill="1" applyAlignment="1">
      <alignment horizontal="center"/>
    </xf>
    <xf numFmtId="0" fontId="1" fillId="0" borderId="65" xfId="0" applyFont="1" applyBorder="1" applyAlignment="1">
      <alignment horizontal="center"/>
    </xf>
    <xf numFmtId="0" fontId="1" fillId="0" borderId="70" xfId="0" applyFont="1" applyBorder="1" applyAlignment="1"/>
    <xf numFmtId="0" fontId="1" fillId="0" borderId="0" xfId="0" applyFont="1" applyAlignment="1">
      <alignment vertical="center"/>
    </xf>
    <xf numFmtId="0" fontId="4" fillId="11" borderId="65" xfId="0" applyFont="1" applyFill="1" applyBorder="1" applyAlignment="1">
      <alignment vertical="center"/>
    </xf>
    <xf numFmtId="0" fontId="1" fillId="11" borderId="65" xfId="0" applyFont="1" applyFill="1" applyBorder="1" applyAlignment="1">
      <alignment vertical="center"/>
    </xf>
    <xf numFmtId="0" fontId="1" fillId="31" borderId="74" xfId="0" applyFont="1" applyFill="1" applyBorder="1" applyAlignment="1">
      <alignment vertical="center"/>
    </xf>
    <xf numFmtId="0" fontId="2" fillId="11" borderId="68" xfId="0" applyFont="1" applyFill="1" applyBorder="1" applyAlignment="1">
      <alignment horizontal="left" vertical="center"/>
    </xf>
    <xf numFmtId="0" fontId="0" fillId="0" borderId="73" xfId="0" applyBorder="1"/>
    <xf numFmtId="0" fontId="0" fillId="0" borderId="74" xfId="0" applyBorder="1"/>
    <xf numFmtId="0" fontId="0" fillId="0" borderId="75" xfId="0" applyBorder="1"/>
    <xf numFmtId="0" fontId="0" fillId="0" borderId="76" xfId="0" applyBorder="1"/>
    <xf numFmtId="0" fontId="0" fillId="0" borderId="77" xfId="0" applyBorder="1"/>
    <xf numFmtId="0" fontId="0" fillId="0" borderId="0" xfId="0" applyBorder="1" applyAlignment="1">
      <alignment vertical="top" wrapText="1"/>
    </xf>
    <xf numFmtId="0" fontId="0" fillId="0" borderId="0" xfId="0" applyBorder="1" applyAlignment="1">
      <alignment horizontal="left"/>
    </xf>
    <xf numFmtId="0" fontId="0" fillId="0" borderId="0" xfId="0" applyBorder="1" applyAlignment="1">
      <alignment horizontal="center"/>
    </xf>
    <xf numFmtId="0" fontId="87" fillId="0" borderId="0" xfId="0" applyFont="1" applyAlignment="1">
      <alignment vertical="top"/>
    </xf>
    <xf numFmtId="0" fontId="83" fillId="11" borderId="65" xfId="0" applyFont="1" applyFill="1" applyBorder="1" applyAlignment="1">
      <alignment horizontal="center" vertical="center"/>
    </xf>
    <xf numFmtId="0" fontId="90" fillId="11" borderId="65" xfId="0" applyFont="1" applyFill="1" applyBorder="1" applyAlignment="1">
      <alignment horizontal="center" vertical="center"/>
    </xf>
    <xf numFmtId="3" fontId="90" fillId="11" borderId="65" xfId="0" applyNumberFormat="1" applyFont="1" applyFill="1" applyBorder="1" applyAlignment="1">
      <alignment horizontal="center" vertical="center"/>
    </xf>
    <xf numFmtId="0" fontId="82" fillId="11" borderId="65" xfId="0" applyFont="1" applyFill="1" applyBorder="1" applyAlignment="1">
      <alignment horizontal="center" vertical="center"/>
    </xf>
    <xf numFmtId="3" fontId="82" fillId="11" borderId="65" xfId="0" applyNumberFormat="1" applyFont="1" applyFill="1" applyBorder="1" applyAlignment="1">
      <alignment horizontal="center" vertical="center"/>
    </xf>
    <xf numFmtId="0" fontId="91" fillId="11" borderId="65" xfId="0" applyFont="1" applyFill="1" applyBorder="1" applyAlignment="1">
      <alignment horizontal="center" vertical="center"/>
    </xf>
    <xf numFmtId="3" fontId="91" fillId="11" borderId="65" xfId="0" applyNumberFormat="1" applyFont="1" applyFill="1" applyBorder="1" applyAlignment="1">
      <alignment horizontal="center" vertical="center"/>
    </xf>
    <xf numFmtId="0" fontId="88" fillId="11" borderId="65" xfId="0" applyFont="1" applyFill="1" applyBorder="1" applyAlignment="1">
      <alignment vertical="center"/>
    </xf>
    <xf numFmtId="0" fontId="88" fillId="11" borderId="65" xfId="0" applyFont="1" applyFill="1" applyBorder="1" applyAlignment="1">
      <alignment horizontal="center" vertical="center"/>
    </xf>
    <xf numFmtId="0" fontId="86" fillId="11" borderId="65" xfId="0" applyFont="1" applyFill="1" applyBorder="1" applyAlignment="1">
      <alignment vertical="center"/>
    </xf>
    <xf numFmtId="0" fontId="86" fillId="11" borderId="65" xfId="0" applyFont="1" applyFill="1" applyBorder="1" applyAlignment="1">
      <alignment horizontal="center" vertical="center"/>
    </xf>
    <xf numFmtId="0" fontId="83" fillId="32" borderId="65" xfId="0" applyFont="1" applyFill="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xf numFmtId="0" fontId="4" fillId="11" borderId="0" xfId="0" applyFont="1" applyFill="1" applyBorder="1" applyAlignment="1">
      <alignment horizontal="center" vertical="center"/>
    </xf>
    <xf numFmtId="0" fontId="1" fillId="11" borderId="0" xfId="0" applyFont="1" applyFill="1" applyBorder="1" applyAlignment="1">
      <alignment horizontal="left"/>
    </xf>
    <xf numFmtId="0" fontId="0" fillId="11" borderId="0" xfId="0" applyFill="1" applyBorder="1" applyAlignment="1">
      <alignment vertical="center"/>
    </xf>
    <xf numFmtId="0" fontId="1" fillId="11" borderId="0" xfId="0" applyFont="1" applyFill="1" applyBorder="1" applyAlignment="1">
      <alignment horizontal="center" vertical="center"/>
    </xf>
    <xf numFmtId="0" fontId="82" fillId="0" borderId="0" xfId="0" applyFont="1" applyBorder="1" applyAlignment="1">
      <alignment horizontal="left"/>
    </xf>
    <xf numFmtId="0" fontId="0" fillId="0" borderId="67" xfId="0" applyBorder="1" applyAlignment="1"/>
    <xf numFmtId="0" fontId="1" fillId="11" borderId="0" xfId="0" applyFont="1" applyFill="1" applyBorder="1"/>
    <xf numFmtId="3" fontId="82" fillId="11" borderId="0" xfId="0" applyNumberFormat="1" applyFont="1" applyFill="1" applyBorder="1" applyAlignment="1">
      <alignment horizontal="left"/>
    </xf>
    <xf numFmtId="0" fontId="82" fillId="11" borderId="0" xfId="0" applyFont="1" applyFill="1" applyBorder="1" applyAlignment="1">
      <alignment horizontal="left"/>
    </xf>
    <xf numFmtId="0" fontId="48" fillId="11" borderId="0" xfId="0" applyFont="1" applyFill="1" applyAlignment="1">
      <alignment horizontal="center" vertical="center"/>
    </xf>
    <xf numFmtId="0" fontId="43" fillId="11" borderId="0" xfId="0" applyFont="1" applyFill="1" applyAlignment="1">
      <alignment horizontal="center" vertical="center"/>
    </xf>
    <xf numFmtId="0" fontId="97" fillId="0" borderId="68" xfId="0" applyFont="1" applyBorder="1" applyAlignment="1">
      <alignment horizontal="center" vertical="center"/>
    </xf>
    <xf numFmtId="0" fontId="97" fillId="0" borderId="65" xfId="0" applyFont="1" applyBorder="1" applyAlignment="1">
      <alignment horizontal="center" vertical="center"/>
    </xf>
    <xf numFmtId="0" fontId="97" fillId="0" borderId="67" xfId="0" applyFont="1" applyBorder="1" applyAlignment="1">
      <alignment vertical="center"/>
    </xf>
    <xf numFmtId="0" fontId="0" fillId="0" borderId="0" xfId="0" applyAlignment="1">
      <alignment horizontal="center"/>
    </xf>
    <xf numFmtId="0" fontId="0" fillId="0" borderId="0" xfId="0" applyBorder="1" applyAlignment="1">
      <alignment horizontal="left" vertical="top" wrapText="1"/>
    </xf>
    <xf numFmtId="0" fontId="60" fillId="0" borderId="0" xfId="0" applyFont="1" applyAlignment="1">
      <alignment horizontal="center"/>
    </xf>
    <xf numFmtId="3" fontId="4" fillId="0" borderId="0" xfId="0" applyNumberFormat="1" applyFont="1" applyBorder="1" applyAlignment="1">
      <alignment horizontal="center"/>
    </xf>
    <xf numFmtId="0" fontId="59" fillId="0" borderId="0" xfId="0" applyFont="1" applyBorder="1" applyAlignment="1">
      <alignment horizontal="center"/>
    </xf>
    <xf numFmtId="0" fontId="0" fillId="11" borderId="0" xfId="0" applyFill="1" applyBorder="1" applyAlignment="1">
      <alignment horizontal="center" vertical="center"/>
    </xf>
    <xf numFmtId="0" fontId="0" fillId="0" borderId="66"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1" fillId="11" borderId="68" xfId="0" applyFont="1" applyFill="1" applyBorder="1" applyAlignment="1">
      <alignment vertical="center"/>
    </xf>
    <xf numFmtId="0" fontId="1" fillId="29" borderId="69" xfId="0" applyFont="1" applyFill="1" applyBorder="1" applyAlignment="1">
      <alignment horizontal="left"/>
    </xf>
    <xf numFmtId="0" fontId="1" fillId="29" borderId="70" xfId="0" applyFont="1" applyFill="1" applyBorder="1" applyAlignment="1">
      <alignment horizontal="left"/>
    </xf>
    <xf numFmtId="0" fontId="0" fillId="0" borderId="66" xfId="0" applyBorder="1"/>
    <xf numFmtId="0" fontId="1" fillId="32" borderId="79" xfId="0" applyFont="1" applyFill="1" applyBorder="1" applyAlignment="1">
      <alignment horizontal="center" vertical="center"/>
    </xf>
    <xf numFmtId="0" fontId="1" fillId="29" borderId="71" xfId="0" applyFont="1" applyFill="1" applyBorder="1" applyAlignment="1">
      <alignment horizontal="left"/>
    </xf>
    <xf numFmtId="0" fontId="100" fillId="0" borderId="70" xfId="0" applyFont="1" applyBorder="1"/>
    <xf numFmtId="0" fontId="2" fillId="11" borderId="67" xfId="0" applyFont="1" applyFill="1" applyBorder="1" applyAlignment="1">
      <alignment horizontal="left" vertical="center"/>
    </xf>
    <xf numFmtId="0" fontId="1" fillId="11" borderId="0" xfId="0" applyFont="1" applyFill="1" applyBorder="1" applyAlignment="1">
      <alignment horizontal="left"/>
    </xf>
    <xf numFmtId="0" fontId="1" fillId="32" borderId="65" xfId="0" applyFont="1" applyFill="1" applyBorder="1" applyAlignment="1">
      <alignment horizontal="center" vertical="center"/>
    </xf>
    <xf numFmtId="0" fontId="4" fillId="0" borderId="65" xfId="0" applyFont="1" applyFill="1" applyBorder="1" applyAlignment="1">
      <alignment horizontal="center" vertical="center"/>
    </xf>
    <xf numFmtId="0" fontId="0" fillId="11" borderId="0" xfId="0" applyFill="1" applyBorder="1" applyAlignment="1">
      <alignment horizontal="center" vertical="center"/>
    </xf>
    <xf numFmtId="0" fontId="1" fillId="11" borderId="0" xfId="0" applyFont="1" applyFill="1" applyBorder="1" applyAlignment="1">
      <alignment horizontal="center" vertical="center"/>
    </xf>
    <xf numFmtId="0" fontId="0" fillId="0" borderId="0" xfId="0" applyFont="1" applyBorder="1" applyAlignment="1">
      <alignment horizontal="left"/>
    </xf>
    <xf numFmtId="0" fontId="4" fillId="11" borderId="65" xfId="0" applyFont="1" applyFill="1" applyBorder="1" applyAlignment="1">
      <alignment horizontal="center" vertical="center"/>
    </xf>
    <xf numFmtId="0" fontId="0" fillId="11" borderId="0" xfId="0" applyFont="1" applyFill="1" applyBorder="1" applyAlignment="1">
      <alignment horizontal="left"/>
    </xf>
    <xf numFmtId="0" fontId="86" fillId="11" borderId="66" xfId="0" applyFont="1" applyFill="1" applyBorder="1" applyAlignment="1">
      <alignment horizontal="center" vertical="center"/>
    </xf>
    <xf numFmtId="0" fontId="88" fillId="11" borderId="66" xfId="0" applyFont="1" applyFill="1" applyBorder="1" applyAlignment="1">
      <alignment horizontal="center" vertical="center"/>
    </xf>
    <xf numFmtId="0" fontId="1" fillId="11" borderId="0" xfId="0" applyFont="1" applyFill="1" applyBorder="1" applyAlignment="1"/>
    <xf numFmtId="0" fontId="0" fillId="11" borderId="0" xfId="0" applyFont="1" applyFill="1" applyBorder="1" applyAlignment="1"/>
    <xf numFmtId="0" fontId="1" fillId="11" borderId="0" xfId="0" applyFont="1" applyFill="1" applyBorder="1" applyAlignment="1">
      <alignment vertical="center" wrapText="1"/>
    </xf>
    <xf numFmtId="0" fontId="37" fillId="11" borderId="0" xfId="0" applyFont="1" applyFill="1" applyBorder="1" applyAlignment="1">
      <alignment horizontal="center" vertical="center" wrapText="1"/>
    </xf>
    <xf numFmtId="0" fontId="4" fillId="11" borderId="65" xfId="0" applyFont="1" applyFill="1" applyBorder="1" applyAlignment="1">
      <alignment horizontal="center" vertical="center" wrapText="1"/>
    </xf>
    <xf numFmtId="0" fontId="1" fillId="0" borderId="65" xfId="0" applyFont="1" applyBorder="1" applyAlignment="1">
      <alignment horizontal="center" vertical="center"/>
    </xf>
    <xf numFmtId="0" fontId="4" fillId="11" borderId="65" xfId="0" applyFont="1" applyFill="1" applyBorder="1" applyAlignment="1">
      <alignment horizontal="center"/>
    </xf>
    <xf numFmtId="0" fontId="0" fillId="11" borderId="65" xfId="0" applyFont="1" applyFill="1" applyBorder="1" applyAlignment="1">
      <alignment horizontal="left"/>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37" fillId="11" borderId="0" xfId="0" applyFont="1" applyFill="1" applyBorder="1" applyAlignment="1">
      <alignment horizontal="left"/>
    </xf>
    <xf numFmtId="0" fontId="100" fillId="11" borderId="0" xfId="0" applyFont="1" applyFill="1" applyBorder="1"/>
    <xf numFmtId="0" fontId="1" fillId="11" borderId="65" xfId="0" applyFont="1" applyFill="1" applyBorder="1" applyAlignment="1">
      <alignment horizontal="center" vertical="center"/>
    </xf>
    <xf numFmtId="0" fontId="0" fillId="11" borderId="0" xfId="0" applyFont="1" applyFill="1" applyBorder="1" applyAlignment="1">
      <alignment horizontal="center"/>
    </xf>
    <xf numFmtId="0" fontId="1" fillId="32" borderId="71" xfId="0" applyFont="1" applyFill="1" applyBorder="1" applyAlignment="1">
      <alignment horizontal="center" vertical="center"/>
    </xf>
    <xf numFmtId="0" fontId="4" fillId="11" borderId="0" xfId="0" applyFont="1" applyFill="1" applyBorder="1" applyAlignment="1">
      <alignment horizontal="center"/>
    </xf>
    <xf numFmtId="0" fontId="0" fillId="11" borderId="0" xfId="0" applyFill="1" applyBorder="1" applyAlignment="1"/>
    <xf numFmtId="0" fontId="63" fillId="0" borderId="67" xfId="0" applyFont="1" applyBorder="1" applyAlignment="1">
      <alignment horizontal="left"/>
    </xf>
    <xf numFmtId="0" fontId="4" fillId="11" borderId="0" xfId="0" applyFont="1" applyFill="1" applyBorder="1" applyAlignment="1">
      <alignment horizontal="center" vertical="center" wrapText="1"/>
    </xf>
    <xf numFmtId="0" fontId="1" fillId="29" borderId="0" xfId="0" applyFont="1" applyFill="1" applyBorder="1" applyAlignment="1">
      <alignment horizontal="center" vertical="center"/>
    </xf>
    <xf numFmtId="0" fontId="2" fillId="0" borderId="0" xfId="0" applyFont="1" applyBorder="1" applyAlignment="1"/>
    <xf numFmtId="0" fontId="4" fillId="32" borderId="65" xfId="0" applyFont="1" applyFill="1" applyBorder="1" applyAlignment="1">
      <alignment horizontal="center" vertical="center" wrapText="1"/>
    </xf>
    <xf numFmtId="0" fontId="4" fillId="11" borderId="70" xfId="0" applyFont="1" applyFill="1" applyBorder="1" applyAlignment="1">
      <alignment horizontal="center" vertical="center" wrapText="1"/>
    </xf>
    <xf numFmtId="0" fontId="1" fillId="32" borderId="68" xfId="0" applyFont="1" applyFill="1" applyBorder="1" applyAlignment="1">
      <alignment horizontal="center" vertical="center"/>
    </xf>
    <xf numFmtId="0" fontId="1" fillId="11" borderId="65" xfId="0" applyFont="1" applyFill="1" applyBorder="1" applyAlignment="1">
      <alignment horizontal="center"/>
    </xf>
    <xf numFmtId="0" fontId="1" fillId="0" borderId="68" xfId="0" applyFont="1" applyBorder="1" applyAlignment="1">
      <alignment horizontal="center" vertical="center"/>
    </xf>
    <xf numFmtId="0" fontId="0" fillId="0" borderId="66" xfId="0" applyFont="1" applyBorder="1" applyAlignment="1">
      <alignment horizontal="left"/>
    </xf>
    <xf numFmtId="0" fontId="0" fillId="0" borderId="67" xfId="0" applyFont="1" applyBorder="1" applyAlignment="1">
      <alignment horizontal="left"/>
    </xf>
    <xf numFmtId="0" fontId="0" fillId="0" borderId="68" xfId="0" applyFont="1" applyBorder="1" applyAlignment="1">
      <alignment horizontal="left"/>
    </xf>
    <xf numFmtId="0" fontId="1" fillId="29" borderId="66" xfId="0" applyFont="1" applyFill="1" applyBorder="1" applyAlignment="1">
      <alignment horizontal="center" vertical="center"/>
    </xf>
    <xf numFmtId="0" fontId="1" fillId="29" borderId="68" xfId="0" applyFont="1" applyFill="1" applyBorder="1" applyAlignment="1">
      <alignment horizontal="center" vertical="center"/>
    </xf>
    <xf numFmtId="0" fontId="1" fillId="29" borderId="66" xfId="0" applyFont="1" applyFill="1" applyBorder="1" applyAlignment="1">
      <alignment horizontal="left"/>
    </xf>
    <xf numFmtId="0" fontId="1" fillId="29" borderId="67" xfId="0" applyFont="1" applyFill="1" applyBorder="1" applyAlignment="1">
      <alignment horizontal="left"/>
    </xf>
    <xf numFmtId="0" fontId="1" fillId="29" borderId="68" xfId="0" applyFont="1" applyFill="1" applyBorder="1" applyAlignment="1">
      <alignment horizontal="left"/>
    </xf>
    <xf numFmtId="0" fontId="0" fillId="0" borderId="66" xfId="0" applyFont="1" applyBorder="1" applyAlignment="1">
      <alignment horizontal="center"/>
    </xf>
    <xf numFmtId="0" fontId="0" fillId="0" borderId="66" xfId="0" applyBorder="1" applyAlignment="1">
      <alignment horizontal="left"/>
    </xf>
    <xf numFmtId="0" fontId="0" fillId="0" borderId="67" xfId="0" applyBorder="1" applyAlignment="1">
      <alignment horizontal="left"/>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1" fillId="0" borderId="66" xfId="0" applyFont="1" applyBorder="1" applyAlignment="1">
      <alignment horizontal="left"/>
    </xf>
    <xf numFmtId="0" fontId="1" fillId="0" borderId="67" xfId="0" applyFont="1" applyBorder="1" applyAlignment="1">
      <alignment horizontal="left"/>
    </xf>
    <xf numFmtId="0" fontId="1" fillId="0" borderId="68" xfId="0" applyFont="1" applyBorder="1" applyAlignment="1">
      <alignment horizontal="left"/>
    </xf>
    <xf numFmtId="0" fontId="1" fillId="0" borderId="65" xfId="0" applyFont="1" applyBorder="1" applyAlignment="1">
      <alignment horizontal="center"/>
    </xf>
    <xf numFmtId="0" fontId="1" fillId="0" borderId="65" xfId="0" applyFont="1" applyBorder="1" applyAlignment="1">
      <alignment horizontal="center" vertical="center"/>
    </xf>
    <xf numFmtId="0" fontId="0" fillId="0" borderId="66" xfId="0" applyFont="1" applyBorder="1" applyAlignment="1"/>
    <xf numFmtId="0" fontId="0" fillId="0" borderId="67" xfId="0" applyFont="1" applyBorder="1" applyAlignment="1"/>
    <xf numFmtId="0" fontId="0" fillId="0" borderId="68" xfId="0" applyFont="1" applyBorder="1" applyAlignment="1"/>
    <xf numFmtId="0" fontId="37" fillId="0" borderId="66" xfId="0" applyFont="1" applyBorder="1" applyAlignment="1">
      <alignment horizontal="left"/>
    </xf>
    <xf numFmtId="0" fontId="37" fillId="0" borderId="67" xfId="0" applyFont="1" applyBorder="1" applyAlignment="1">
      <alignment horizontal="left"/>
    </xf>
    <xf numFmtId="0" fontId="37" fillId="0" borderId="68" xfId="0" applyFont="1" applyBorder="1" applyAlignment="1">
      <alignment horizontal="left"/>
    </xf>
    <xf numFmtId="0" fontId="1" fillId="29" borderId="65" xfId="0" applyFont="1" applyFill="1" applyBorder="1" applyAlignment="1">
      <alignment horizontal="center" vertical="center"/>
    </xf>
    <xf numFmtId="0" fontId="1" fillId="11" borderId="79" xfId="0" applyFont="1" applyFill="1" applyBorder="1" applyAlignment="1">
      <alignment horizontal="center" vertical="center"/>
    </xf>
    <xf numFmtId="0" fontId="0" fillId="0" borderId="66" xfId="0" applyBorder="1" applyAlignment="1"/>
    <xf numFmtId="0" fontId="0" fillId="0" borderId="68" xfId="0" applyBorder="1" applyAlignment="1"/>
    <xf numFmtId="0" fontId="1" fillId="0" borderId="65" xfId="0" applyFont="1" applyBorder="1"/>
    <xf numFmtId="0" fontId="1" fillId="11" borderId="65" xfId="0" applyFont="1" applyFill="1" applyBorder="1" applyAlignment="1">
      <alignment horizontal="center" vertical="center" wrapText="1"/>
    </xf>
    <xf numFmtId="0" fontId="0" fillId="11" borderId="66" xfId="0" applyFont="1" applyFill="1" applyBorder="1" applyAlignment="1">
      <alignment vertical="center"/>
    </xf>
    <xf numFmtId="0" fontId="0" fillId="11" borderId="68" xfId="0" applyFont="1" applyFill="1" applyBorder="1" applyAlignment="1">
      <alignment vertical="center"/>
    </xf>
    <xf numFmtId="0" fontId="0" fillId="11" borderId="65" xfId="0" applyFont="1" applyFill="1" applyBorder="1" applyAlignment="1">
      <alignment vertical="center"/>
    </xf>
    <xf numFmtId="0" fontId="0" fillId="11" borderId="65" xfId="0" applyFont="1" applyFill="1" applyBorder="1" applyAlignment="1"/>
    <xf numFmtId="0" fontId="1" fillId="11" borderId="65" xfId="0" applyFont="1" applyFill="1" applyBorder="1" applyAlignment="1"/>
    <xf numFmtId="0" fontId="1" fillId="0" borderId="67" xfId="0" applyFont="1" applyBorder="1" applyAlignment="1"/>
    <xf numFmtId="0" fontId="1" fillId="0" borderId="68" xfId="0" applyFont="1" applyBorder="1" applyAlignment="1"/>
    <xf numFmtId="0" fontId="0" fillId="0" borderId="66" xfId="0" applyFont="1" applyBorder="1" applyAlignment="1">
      <alignment horizontal="left"/>
    </xf>
    <xf numFmtId="0" fontId="0" fillId="0" borderId="67" xfId="0" applyFont="1" applyBorder="1" applyAlignment="1">
      <alignment horizontal="left"/>
    </xf>
    <xf numFmtId="0" fontId="0" fillId="0" borderId="69" xfId="0" applyBorder="1" applyAlignment="1">
      <alignment horizontal="left"/>
    </xf>
    <xf numFmtId="0" fontId="1" fillId="0" borderId="70" xfId="0" applyFont="1" applyBorder="1" applyAlignment="1">
      <alignment horizontal="left"/>
    </xf>
    <xf numFmtId="0" fontId="1" fillId="0" borderId="0" xfId="0" applyFont="1" applyAlignment="1">
      <alignment horizontal="center" vertical="center"/>
    </xf>
    <xf numFmtId="0" fontId="0" fillId="0" borderId="0" xfId="0" applyAlignment="1">
      <alignment horizontal="left"/>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1" fillId="0" borderId="67" xfId="0" applyFont="1" applyBorder="1" applyAlignment="1">
      <alignment horizontal="left" vertical="center"/>
    </xf>
    <xf numFmtId="0" fontId="1" fillId="0" borderId="66" xfId="0" applyFont="1" applyBorder="1" applyAlignment="1">
      <alignment vertical="center"/>
    </xf>
    <xf numFmtId="0" fontId="1" fillId="0" borderId="68" xfId="0" applyFont="1" applyBorder="1" applyAlignment="1">
      <alignment vertical="center"/>
    </xf>
    <xf numFmtId="0" fontId="1" fillId="0" borderId="65" xfId="0" applyFont="1" applyBorder="1" applyAlignment="1">
      <alignment horizontal="center" vertical="center"/>
    </xf>
    <xf numFmtId="0" fontId="1" fillId="32" borderId="68" xfId="0" applyFont="1" applyFill="1" applyBorder="1" applyAlignment="1">
      <alignment horizontal="center" vertical="center"/>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center" vertical="center"/>
    </xf>
    <xf numFmtId="0" fontId="37" fillId="11" borderId="0" xfId="0" applyFont="1" applyFill="1" applyBorder="1" applyAlignment="1">
      <alignment horizontal="left" vertical="center" wrapText="1"/>
    </xf>
    <xf numFmtId="0" fontId="0" fillId="11" borderId="0" xfId="0" applyFont="1" applyFill="1" applyBorder="1" applyAlignment="1">
      <alignment horizontal="left"/>
    </xf>
    <xf numFmtId="0" fontId="1" fillId="11" borderId="66" xfId="0" applyFont="1" applyFill="1" applyBorder="1" applyAlignment="1">
      <alignment horizontal="center" vertical="center" wrapText="1"/>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0" fillId="0" borderId="65" xfId="0" applyFont="1" applyBorder="1" applyAlignment="1">
      <alignment horizontal="left"/>
    </xf>
    <xf numFmtId="0" fontId="1" fillId="29" borderId="65" xfId="0" applyFont="1" applyFill="1" applyBorder="1" applyAlignment="1">
      <alignment horizontal="center" vertical="center"/>
    </xf>
    <xf numFmtId="0" fontId="1" fillId="0" borderId="65" xfId="0" applyFont="1" applyBorder="1" applyAlignment="1">
      <alignment horizontal="center" vertical="center"/>
    </xf>
    <xf numFmtId="0" fontId="0" fillId="0" borderId="66" xfId="0" applyFont="1" applyBorder="1" applyAlignment="1">
      <alignment horizontal="left"/>
    </xf>
    <xf numFmtId="0" fontId="0" fillId="0" borderId="67" xfId="0" applyFont="1" applyBorder="1" applyAlignment="1">
      <alignment horizontal="left"/>
    </xf>
    <xf numFmtId="0" fontId="1" fillId="11" borderId="65" xfId="0" applyFont="1" applyFill="1" applyBorder="1" applyAlignment="1">
      <alignment horizontal="left"/>
    </xf>
    <xf numFmtId="0" fontId="1" fillId="0" borderId="66" xfId="0" applyFont="1" applyBorder="1" applyAlignment="1">
      <alignment horizontal="center" vertical="center"/>
    </xf>
    <xf numFmtId="0" fontId="1" fillId="0" borderId="66" xfId="0" applyFont="1" applyBorder="1" applyAlignment="1">
      <alignment horizontal="center"/>
    </xf>
    <xf numFmtId="0" fontId="1" fillId="0" borderId="68" xfId="0" applyFont="1" applyBorder="1" applyAlignment="1">
      <alignment horizontal="center"/>
    </xf>
    <xf numFmtId="0" fontId="4" fillId="0" borderId="66" xfId="0" applyFont="1" applyBorder="1" applyAlignment="1">
      <alignment horizontal="center"/>
    </xf>
    <xf numFmtId="0" fontId="1" fillId="11" borderId="67" xfId="0" applyFont="1" applyFill="1" applyBorder="1" applyAlignment="1">
      <alignment horizontal="center"/>
    </xf>
    <xf numFmtId="0" fontId="1" fillId="0" borderId="66" xfId="0" applyFont="1" applyBorder="1" applyAlignment="1"/>
    <xf numFmtId="0" fontId="1" fillId="0" borderId="67" xfId="0" applyFont="1" applyBorder="1" applyAlignment="1"/>
    <xf numFmtId="0" fontId="1" fillId="0" borderId="68" xfId="0" applyFont="1" applyBorder="1" applyAlignment="1"/>
    <xf numFmtId="0" fontId="1" fillId="29" borderId="66" xfId="0" applyFont="1" applyFill="1" applyBorder="1" applyAlignment="1">
      <alignment horizontal="center" vertical="center"/>
    </xf>
    <xf numFmtId="0" fontId="1" fillId="0" borderId="67" xfId="0" applyFont="1" applyBorder="1" applyAlignment="1">
      <alignment horizontal="left" vertical="center"/>
    </xf>
    <xf numFmtId="0" fontId="0" fillId="0" borderId="66" xfId="0" applyFont="1" applyBorder="1" applyAlignment="1"/>
    <xf numFmtId="0" fontId="0" fillId="0" borderId="67" xfId="0" applyFont="1" applyBorder="1" applyAlignment="1"/>
    <xf numFmtId="0" fontId="1" fillId="11" borderId="0" xfId="0" applyFont="1" applyFill="1" applyBorder="1" applyAlignment="1">
      <alignment horizontal="left"/>
    </xf>
    <xf numFmtId="0" fontId="4" fillId="32" borderId="66" xfId="0" applyFont="1" applyFill="1" applyBorder="1" applyAlignment="1">
      <alignment horizontal="center" vertical="center"/>
    </xf>
    <xf numFmtId="0" fontId="4" fillId="11" borderId="66" xfId="0" applyFont="1" applyFill="1" applyBorder="1" applyAlignment="1">
      <alignment horizontal="center" vertical="center"/>
    </xf>
    <xf numFmtId="0" fontId="1" fillId="0" borderId="65" xfId="0" applyFont="1" applyBorder="1" applyAlignment="1">
      <alignment horizontal="center"/>
    </xf>
    <xf numFmtId="0" fontId="1" fillId="11" borderId="65" xfId="0" applyFont="1" applyFill="1" applyBorder="1" applyAlignment="1">
      <alignment horizontal="center" vertical="center" wrapText="1"/>
    </xf>
    <xf numFmtId="0" fontId="7" fillId="11" borderId="0" xfId="0" applyFont="1" applyFill="1" applyBorder="1" applyAlignment="1">
      <alignment horizontal="center" vertical="center"/>
    </xf>
    <xf numFmtId="0" fontId="10" fillId="11" borderId="0" xfId="0" applyFont="1" applyFill="1" applyBorder="1" applyAlignment="1">
      <alignment horizontal="left"/>
    </xf>
    <xf numFmtId="0" fontId="1" fillId="0" borderId="76" xfId="0" applyFont="1" applyBorder="1" applyAlignment="1">
      <alignment horizontal="center" vertical="center"/>
    </xf>
    <xf numFmtId="0" fontId="0" fillId="0" borderId="77" xfId="0" applyFont="1" applyBorder="1" applyAlignment="1">
      <alignment horizontal="left"/>
    </xf>
    <xf numFmtId="0" fontId="4" fillId="11" borderId="76" xfId="0" applyFont="1" applyFill="1" applyBorder="1" applyAlignment="1">
      <alignment horizontal="center" vertical="center"/>
    </xf>
    <xf numFmtId="0" fontId="1" fillId="11" borderId="77" xfId="0" applyFont="1" applyFill="1" applyBorder="1" applyAlignment="1"/>
    <xf numFmtId="0" fontId="37" fillId="11" borderId="76" xfId="0" applyFont="1" applyFill="1" applyBorder="1" applyAlignment="1">
      <alignment horizontal="left" vertical="center" wrapText="1"/>
    </xf>
    <xf numFmtId="0" fontId="1" fillId="11" borderId="77" xfId="0" applyFont="1" applyFill="1" applyBorder="1" applyAlignment="1">
      <alignment vertical="center" wrapText="1"/>
    </xf>
    <xf numFmtId="0" fontId="4" fillId="0" borderId="67" xfId="0" applyFont="1" applyBorder="1" applyAlignment="1">
      <alignment horizontal="center"/>
    </xf>
    <xf numFmtId="0" fontId="1" fillId="11" borderId="76" xfId="0" applyFont="1" applyFill="1" applyBorder="1" applyAlignment="1">
      <alignment horizontal="center" vertical="center"/>
    </xf>
    <xf numFmtId="0" fontId="0" fillId="11" borderId="77" xfId="0" applyFont="1" applyFill="1" applyBorder="1" applyAlignment="1"/>
    <xf numFmtId="0" fontId="2" fillId="15" borderId="48" xfId="0" applyFont="1" applyFill="1" applyBorder="1" applyAlignment="1">
      <alignment horizontal="center" vertical="center" wrapText="1"/>
    </xf>
    <xf numFmtId="0" fontId="2" fillId="15" borderId="49" xfId="0" applyFont="1" applyFill="1" applyBorder="1" applyAlignment="1">
      <alignment horizontal="center" vertical="center" wrapText="1"/>
    </xf>
    <xf numFmtId="0" fontId="2" fillId="15" borderId="50" xfId="0" applyFont="1" applyFill="1" applyBorder="1" applyAlignment="1">
      <alignment horizontal="center" vertical="center" wrapText="1"/>
    </xf>
    <xf numFmtId="0" fontId="17" fillId="20" borderId="1" xfId="0" applyFont="1" applyFill="1" applyBorder="1" applyAlignment="1">
      <alignment horizontal="center" vertical="center"/>
    </xf>
    <xf numFmtId="0" fontId="17" fillId="20" borderId="2" xfId="0" applyFont="1" applyFill="1" applyBorder="1" applyAlignment="1">
      <alignment horizontal="center" vertical="center"/>
    </xf>
    <xf numFmtId="0" fontId="17" fillId="20" borderId="4" xfId="0" applyFont="1" applyFill="1" applyBorder="1" applyAlignment="1">
      <alignment horizontal="center" vertical="center"/>
    </xf>
    <xf numFmtId="0" fontId="17" fillId="20" borderId="9" xfId="0" applyFont="1" applyFill="1" applyBorder="1" applyAlignment="1">
      <alignment horizontal="center" vertical="center"/>
    </xf>
    <xf numFmtId="0" fontId="12" fillId="11" borderId="48"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12" fillId="11" borderId="50" xfId="0" applyFont="1" applyFill="1" applyBorder="1" applyAlignment="1">
      <alignment horizontal="center" vertical="center" wrapText="1"/>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7" fillId="20" borderId="3" xfId="0" applyFont="1" applyFill="1" applyBorder="1" applyAlignment="1">
      <alignment horizontal="center" vertical="center"/>
    </xf>
    <xf numFmtId="0" fontId="20" fillId="11" borderId="48" xfId="0" applyFont="1" applyFill="1" applyBorder="1" applyAlignment="1">
      <alignment horizontal="left" vertical="top" wrapText="1"/>
    </xf>
    <xf numFmtId="0" fontId="20" fillId="11" borderId="50" xfId="0" applyFont="1" applyFill="1" applyBorder="1" applyAlignment="1">
      <alignment horizontal="left" vertical="top" wrapText="1"/>
    </xf>
    <xf numFmtId="0" fontId="1" fillId="32" borderId="67" xfId="0" applyFont="1" applyFill="1" applyBorder="1" applyAlignment="1">
      <alignment horizontal="center"/>
    </xf>
    <xf numFmtId="0" fontId="1" fillId="32" borderId="68" xfId="0" applyFont="1" applyFill="1" applyBorder="1" applyAlignment="1">
      <alignment horizont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6" xfId="0" applyFont="1" applyBorder="1" applyAlignment="1">
      <alignment horizontal="center"/>
    </xf>
    <xf numFmtId="0" fontId="1" fillId="0" borderId="68" xfId="0" applyFont="1" applyBorder="1" applyAlignment="1">
      <alignment horizontal="center"/>
    </xf>
    <xf numFmtId="0" fontId="4" fillId="0" borderId="66" xfId="0" applyFont="1" applyBorder="1" applyAlignment="1">
      <alignment horizontal="center"/>
    </xf>
    <xf numFmtId="0" fontId="4" fillId="0" borderId="68" xfId="0" applyFont="1" applyBorder="1" applyAlignment="1">
      <alignment horizontal="center"/>
    </xf>
    <xf numFmtId="0" fontId="1" fillId="0" borderId="65" xfId="0" applyFont="1" applyBorder="1" applyAlignment="1">
      <alignment horizontal="center"/>
    </xf>
    <xf numFmtId="0" fontId="0" fillId="0" borderId="65" xfId="0" applyFont="1" applyBorder="1" applyAlignment="1">
      <alignment horizontal="left"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xf>
    <xf numFmtId="0" fontId="4" fillId="0" borderId="67" xfId="0" applyFont="1" applyBorder="1" applyAlignment="1">
      <alignment horizontal="center"/>
    </xf>
    <xf numFmtId="0" fontId="1" fillId="29" borderId="66" xfId="0" applyFont="1" applyFill="1" applyBorder="1" applyAlignment="1">
      <alignment horizontal="center"/>
    </xf>
    <xf numFmtId="0" fontId="1" fillId="29" borderId="67" xfId="0" applyFont="1" applyFill="1" applyBorder="1" applyAlignment="1">
      <alignment horizontal="center"/>
    </xf>
    <xf numFmtId="0" fontId="1" fillId="29" borderId="68" xfId="0" applyFont="1" applyFill="1" applyBorder="1" applyAlignment="1">
      <alignment horizontal="center"/>
    </xf>
    <xf numFmtId="0" fontId="1" fillId="0" borderId="66" xfId="0" applyFont="1" applyBorder="1" applyAlignment="1">
      <alignment horizontal="left"/>
    </xf>
    <xf numFmtId="0" fontId="1" fillId="0" borderId="67" xfId="0" applyFont="1" applyBorder="1" applyAlignment="1">
      <alignment horizontal="left"/>
    </xf>
    <xf numFmtId="0" fontId="1" fillId="0" borderId="68" xfId="0" applyFont="1" applyBorder="1" applyAlignment="1">
      <alignment horizontal="left"/>
    </xf>
    <xf numFmtId="0" fontId="1" fillId="0" borderId="0" xfId="0" applyFont="1" applyAlignment="1">
      <alignment horizontal="left"/>
    </xf>
    <xf numFmtId="0" fontId="37" fillId="11" borderId="67" xfId="0" applyFont="1" applyFill="1" applyBorder="1" applyAlignment="1">
      <alignment horizontal="left" vertical="center" wrapText="1"/>
    </xf>
    <xf numFmtId="0" fontId="1" fillId="11" borderId="66" xfId="0" applyFont="1" applyFill="1" applyBorder="1" applyAlignment="1">
      <alignment vertical="center" wrapText="1"/>
    </xf>
    <xf numFmtId="0" fontId="1" fillId="11" borderId="68" xfId="0" applyFont="1" applyFill="1" applyBorder="1" applyAlignment="1">
      <alignment vertical="center" wrapText="1"/>
    </xf>
    <xf numFmtId="0" fontId="0" fillId="11" borderId="67" xfId="0" applyFont="1" applyFill="1" applyBorder="1" applyAlignment="1">
      <alignment horizontal="left" vertical="center" wrapText="1"/>
    </xf>
    <xf numFmtId="0" fontId="1" fillId="11" borderId="66" xfId="0" applyFont="1" applyFill="1" applyBorder="1" applyAlignment="1">
      <alignment horizontal="left" vertical="center" wrapText="1"/>
    </xf>
    <xf numFmtId="0" fontId="1" fillId="11" borderId="68" xfId="0" applyFont="1" applyFill="1" applyBorder="1" applyAlignment="1">
      <alignment horizontal="left" vertical="center" wrapText="1"/>
    </xf>
    <xf numFmtId="0" fontId="1" fillId="11" borderId="66" xfId="0" applyFont="1" applyFill="1" applyBorder="1" applyAlignment="1">
      <alignment horizontal="left" vertical="center"/>
    </xf>
    <xf numFmtId="0" fontId="1" fillId="11" borderId="67" xfId="0" applyFont="1" applyFill="1" applyBorder="1" applyAlignment="1">
      <alignment horizontal="left" vertical="center"/>
    </xf>
    <xf numFmtId="0" fontId="1" fillId="11" borderId="68" xfId="0" applyFont="1" applyFill="1" applyBorder="1" applyAlignment="1">
      <alignment horizontal="left" vertical="center"/>
    </xf>
    <xf numFmtId="0" fontId="1" fillId="32" borderId="66" xfId="0" applyFont="1" applyFill="1" applyBorder="1" applyAlignment="1">
      <alignment horizontal="center" vertical="center"/>
    </xf>
    <xf numFmtId="0" fontId="1" fillId="32" borderId="67" xfId="0" applyFont="1" applyFill="1" applyBorder="1" applyAlignment="1">
      <alignment horizontal="center" vertical="center"/>
    </xf>
    <xf numFmtId="0" fontId="1" fillId="32" borderId="68" xfId="0" applyFont="1" applyFill="1" applyBorder="1" applyAlignment="1">
      <alignment horizontal="center" vertical="center"/>
    </xf>
    <xf numFmtId="0" fontId="1" fillId="11" borderId="73" xfId="0" applyFont="1" applyFill="1" applyBorder="1" applyAlignment="1">
      <alignment horizontal="center" vertical="center" wrapText="1"/>
    </xf>
    <xf numFmtId="0" fontId="1" fillId="11" borderId="74" xfId="0" applyFont="1" applyFill="1" applyBorder="1" applyAlignment="1">
      <alignment horizontal="center" vertical="center" wrapText="1"/>
    </xf>
    <xf numFmtId="0" fontId="1" fillId="11" borderId="75" xfId="0" applyFont="1" applyFill="1" applyBorder="1" applyAlignment="1">
      <alignment horizontal="center" vertical="center" wrapText="1"/>
    </xf>
    <xf numFmtId="0" fontId="1" fillId="11" borderId="69" xfId="0" applyFont="1" applyFill="1" applyBorder="1" applyAlignment="1">
      <alignment horizontal="center" vertical="center" wrapText="1"/>
    </xf>
    <xf numFmtId="0" fontId="1" fillId="11" borderId="70" xfId="0" applyFont="1" applyFill="1" applyBorder="1" applyAlignment="1">
      <alignment horizontal="center" vertical="center" wrapText="1"/>
    </xf>
    <xf numFmtId="0" fontId="1" fillId="11" borderId="71" xfId="0" applyFont="1" applyFill="1" applyBorder="1" applyAlignment="1">
      <alignment horizontal="center" vertical="center" wrapText="1"/>
    </xf>
    <xf numFmtId="0" fontId="0" fillId="11" borderId="66" xfId="0" applyFont="1" applyFill="1" applyBorder="1" applyAlignment="1">
      <alignment horizontal="left"/>
    </xf>
    <xf numFmtId="0" fontId="0" fillId="11" borderId="68" xfId="0" applyFont="1" applyFill="1" applyBorder="1" applyAlignment="1">
      <alignment horizontal="left"/>
    </xf>
    <xf numFmtId="0" fontId="1" fillId="0" borderId="0" xfId="0" applyFont="1" applyBorder="1" applyAlignment="1">
      <alignment horizontal="center"/>
    </xf>
    <xf numFmtId="0" fontId="1" fillId="11" borderId="0" xfId="0" applyFont="1" applyFill="1" applyBorder="1" applyAlignment="1">
      <alignment horizontal="center" vertical="center"/>
    </xf>
    <xf numFmtId="0" fontId="0" fillId="11" borderId="0" xfId="0" applyFont="1" applyFill="1" applyBorder="1" applyAlignment="1">
      <alignment horizontal="left" vertical="center" wrapText="1"/>
    </xf>
    <xf numFmtId="0" fontId="1" fillId="11" borderId="0" xfId="0" applyFont="1" applyFill="1" applyBorder="1" applyAlignment="1">
      <alignment horizontal="center" vertical="center" wrapText="1"/>
    </xf>
    <xf numFmtId="0" fontId="37" fillId="11" borderId="0" xfId="0" applyFont="1" applyFill="1" applyBorder="1" applyAlignment="1">
      <alignment horizontal="left" vertical="center" wrapText="1"/>
    </xf>
    <xf numFmtId="0" fontId="4" fillId="11" borderId="0" xfId="0" applyFont="1" applyFill="1" applyBorder="1" applyAlignment="1">
      <alignment horizontal="center" vertical="center" wrapText="1"/>
    </xf>
    <xf numFmtId="0" fontId="1" fillId="11" borderId="0" xfId="0" applyFont="1" applyFill="1" applyBorder="1" applyAlignment="1">
      <alignment horizontal="center"/>
    </xf>
    <xf numFmtId="0" fontId="0" fillId="11" borderId="0" xfId="0" applyFont="1" applyFill="1" applyBorder="1" applyAlignment="1">
      <alignment horizontal="left"/>
    </xf>
    <xf numFmtId="0" fontId="4" fillId="11" borderId="0" xfId="0" applyFont="1" applyFill="1" applyBorder="1" applyAlignment="1">
      <alignment horizontal="center"/>
    </xf>
    <xf numFmtId="0" fontId="0" fillId="11" borderId="0" xfId="0" applyFill="1" applyBorder="1" applyAlignment="1">
      <alignment horizontal="left"/>
    </xf>
    <xf numFmtId="0" fontId="0" fillId="11" borderId="0" xfId="0" applyFont="1" applyFill="1" applyBorder="1" applyAlignment="1">
      <alignment horizontal="center"/>
    </xf>
    <xf numFmtId="0" fontId="1" fillId="11" borderId="66" xfId="0" applyFont="1" applyFill="1" applyBorder="1" applyAlignment="1">
      <alignment horizontal="center" vertical="center"/>
    </xf>
    <xf numFmtId="0" fontId="1" fillId="11" borderId="67" xfId="0" applyFont="1" applyFill="1" applyBorder="1" applyAlignment="1">
      <alignment horizontal="center" vertical="center"/>
    </xf>
    <xf numFmtId="0" fontId="1" fillId="11" borderId="68" xfId="0" applyFont="1" applyFill="1" applyBorder="1" applyAlignment="1">
      <alignment horizontal="center" vertical="center"/>
    </xf>
    <xf numFmtId="0" fontId="1" fillId="0" borderId="74" xfId="0" applyFont="1" applyBorder="1" applyAlignment="1">
      <alignment horizontal="center"/>
    </xf>
    <xf numFmtId="3" fontId="89" fillId="11" borderId="0" xfId="0" quotePrefix="1" applyNumberFormat="1" applyFont="1" applyFill="1" applyBorder="1" applyAlignment="1">
      <alignment horizontal="left"/>
    </xf>
    <xf numFmtId="0" fontId="85" fillId="11" borderId="0" xfId="0" applyFont="1" applyFill="1" applyBorder="1" applyAlignment="1">
      <alignment horizontal="center" vertical="center"/>
    </xf>
    <xf numFmtId="0" fontId="7" fillId="11" borderId="0" xfId="0" applyFont="1" applyFill="1" applyBorder="1" applyAlignment="1">
      <alignment horizontal="center"/>
    </xf>
    <xf numFmtId="0" fontId="7" fillId="11" borderId="70" xfId="0" applyFont="1" applyFill="1" applyBorder="1" applyAlignment="1">
      <alignment horizontal="left"/>
    </xf>
    <xf numFmtId="0" fontId="7" fillId="11" borderId="0" xfId="0" applyFont="1" applyFill="1" applyBorder="1" applyAlignment="1">
      <alignment horizontal="left"/>
    </xf>
    <xf numFmtId="0" fontId="1" fillId="0" borderId="66" xfId="0" applyFont="1" applyBorder="1" applyAlignment="1">
      <alignment vertical="center"/>
    </xf>
    <xf numFmtId="0" fontId="1" fillId="0" borderId="68" xfId="0" applyFont="1" applyBorder="1" applyAlignment="1">
      <alignment vertical="center"/>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0" fillId="0" borderId="65" xfId="0" applyFont="1" applyBorder="1" applyAlignment="1">
      <alignment horizontal="left"/>
    </xf>
    <xf numFmtId="0" fontId="1" fillId="29" borderId="65" xfId="0" applyFont="1" applyFill="1" applyBorder="1" applyAlignment="1">
      <alignment horizontal="center" vertical="center"/>
    </xf>
    <xf numFmtId="3" fontId="0" fillId="0" borderId="65" xfId="0" applyNumberFormat="1" applyFont="1" applyBorder="1" applyAlignment="1">
      <alignment horizontal="left" vertical="center" wrapText="1"/>
    </xf>
    <xf numFmtId="0" fontId="0" fillId="0" borderId="65" xfId="0" applyFont="1" applyBorder="1" applyAlignment="1">
      <alignment horizontal="left" vertical="center" wrapText="1"/>
    </xf>
    <xf numFmtId="0" fontId="1" fillId="0" borderId="65" xfId="0" applyFont="1" applyBorder="1" applyAlignment="1">
      <alignment horizontal="center" vertical="center"/>
    </xf>
    <xf numFmtId="0" fontId="0" fillId="0" borderId="66" xfId="0" applyFont="1" applyBorder="1" applyAlignment="1">
      <alignment horizontal="left"/>
    </xf>
    <xf numFmtId="0" fontId="0" fillId="0" borderId="67" xfId="0" applyFont="1" applyBorder="1" applyAlignment="1">
      <alignment horizontal="left"/>
    </xf>
    <xf numFmtId="0" fontId="0" fillId="0" borderId="68" xfId="0" applyFont="1" applyBorder="1" applyAlignment="1">
      <alignment horizontal="left"/>
    </xf>
    <xf numFmtId="0" fontId="0" fillId="0" borderId="66" xfId="0" applyFont="1" applyBorder="1" applyAlignment="1">
      <alignment horizontal="center"/>
    </xf>
    <xf numFmtId="0" fontId="0" fillId="0" borderId="68" xfId="0" applyFont="1" applyBorder="1" applyAlignment="1">
      <alignment horizontal="center"/>
    </xf>
    <xf numFmtId="0" fontId="1" fillId="11" borderId="65" xfId="0" applyFont="1" applyFill="1" applyBorder="1" applyAlignment="1">
      <alignment horizontal="left"/>
    </xf>
    <xf numFmtId="0" fontId="1" fillId="11" borderId="77"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79" xfId="0" applyFont="1" applyBorder="1" applyAlignment="1">
      <alignment horizontal="center" vertical="center"/>
    </xf>
    <xf numFmtId="0" fontId="10" fillId="11" borderId="0" xfId="0" applyFont="1" applyFill="1" applyBorder="1" applyAlignment="1">
      <alignment horizontal="center"/>
    </xf>
    <xf numFmtId="0" fontId="60" fillId="0" borderId="0" xfId="0" applyFont="1" applyBorder="1" applyAlignment="1">
      <alignment horizontal="center"/>
    </xf>
    <xf numFmtId="0" fontId="7" fillId="11" borderId="0" xfId="0" applyFont="1" applyFill="1" applyBorder="1" applyAlignment="1">
      <alignment horizontal="center" vertical="center"/>
    </xf>
    <xf numFmtId="0" fontId="7" fillId="11" borderId="0" xfId="0" applyFont="1" applyFill="1" applyBorder="1" applyAlignment="1">
      <alignment horizontal="center" vertical="center" wrapText="1"/>
    </xf>
    <xf numFmtId="0" fontId="89" fillId="11" borderId="0" xfId="0" applyFont="1" applyFill="1" applyBorder="1" applyAlignment="1">
      <alignment horizontal="left"/>
    </xf>
    <xf numFmtId="0" fontId="89" fillId="11" borderId="0" xfId="0" applyFont="1" applyFill="1" applyBorder="1" applyAlignment="1">
      <alignment horizontal="left" vertical="center"/>
    </xf>
    <xf numFmtId="0" fontId="82" fillId="11" borderId="0" xfId="0" applyFont="1" applyFill="1" applyBorder="1" applyAlignment="1">
      <alignment horizontal="center" vertical="center"/>
    </xf>
    <xf numFmtId="0" fontId="0" fillId="0" borderId="66" xfId="0" applyBorder="1" applyAlignment="1">
      <alignment horizontal="left"/>
    </xf>
    <xf numFmtId="0" fontId="0" fillId="0" borderId="68" xfId="0" applyBorder="1" applyAlignment="1">
      <alignment horizontal="left"/>
    </xf>
    <xf numFmtId="0" fontId="1" fillId="0" borderId="65" xfId="0" applyFont="1" applyBorder="1" applyAlignment="1"/>
    <xf numFmtId="0" fontId="0" fillId="0" borderId="67" xfId="0" applyBorder="1" applyAlignment="1">
      <alignment horizontal="left"/>
    </xf>
    <xf numFmtId="0" fontId="0" fillId="0" borderId="67" xfId="0" applyFont="1" applyBorder="1" applyAlignment="1">
      <alignment horizontal="center"/>
    </xf>
    <xf numFmtId="0" fontId="1" fillId="32" borderId="66" xfId="0" applyFont="1" applyFill="1" applyBorder="1" applyAlignment="1">
      <alignment horizontal="center"/>
    </xf>
    <xf numFmtId="0" fontId="1" fillId="0" borderId="65" xfId="0" applyFont="1" applyBorder="1" applyAlignment="1">
      <alignment horizontal="left" vertical="center"/>
    </xf>
    <xf numFmtId="0" fontId="1" fillId="29" borderId="66" xfId="0" applyFont="1" applyFill="1" applyBorder="1" applyAlignment="1">
      <alignment horizontal="center" vertical="center"/>
    </xf>
    <xf numFmtId="0" fontId="1" fillId="29" borderId="67" xfId="0" applyFont="1" applyFill="1" applyBorder="1" applyAlignment="1">
      <alignment horizontal="center" vertical="center"/>
    </xf>
    <xf numFmtId="0" fontId="1" fillId="29" borderId="68" xfId="0" applyFont="1" applyFill="1" applyBorder="1" applyAlignment="1">
      <alignment horizontal="center" vertical="center"/>
    </xf>
    <xf numFmtId="0" fontId="1" fillId="29" borderId="65" xfId="0" applyFont="1" applyFill="1" applyBorder="1" applyAlignment="1">
      <alignment horizontal="center"/>
    </xf>
    <xf numFmtId="0" fontId="0" fillId="0" borderId="66" xfId="0" applyFont="1" applyBorder="1" applyAlignment="1"/>
    <xf numFmtId="0" fontId="0" fillId="0" borderId="67" xfId="0" applyFont="1" applyBorder="1" applyAlignment="1"/>
    <xf numFmtId="0" fontId="0" fillId="0" borderId="68" xfId="0" applyFont="1" applyBorder="1" applyAlignment="1"/>
    <xf numFmtId="0" fontId="1" fillId="31" borderId="0" xfId="0" applyFont="1" applyFill="1" applyBorder="1" applyAlignment="1">
      <alignment horizontal="center"/>
    </xf>
    <xf numFmtId="0" fontId="1" fillId="31" borderId="0" xfId="0" applyFont="1" applyFill="1" applyAlignment="1">
      <alignment horizontal="center"/>
    </xf>
    <xf numFmtId="0" fontId="1" fillId="0" borderId="67" xfId="0" applyFont="1" applyBorder="1" applyAlignment="1">
      <alignment horizontal="left" vertical="center"/>
    </xf>
    <xf numFmtId="0" fontId="1" fillId="0" borderId="65" xfId="0" applyFont="1" applyBorder="1" applyAlignment="1">
      <alignment horizontal="left"/>
    </xf>
    <xf numFmtId="0" fontId="82" fillId="0" borderId="65" xfId="0" applyFont="1" applyBorder="1" applyAlignment="1">
      <alignment horizontal="left"/>
    </xf>
    <xf numFmtId="3" fontId="82" fillId="0" borderId="65" xfId="0" applyNumberFormat="1" applyFont="1" applyBorder="1" applyAlignment="1">
      <alignment horizontal="left"/>
    </xf>
    <xf numFmtId="0" fontId="3" fillId="0" borderId="0" xfId="0" applyFont="1" applyAlignment="1">
      <alignment horizontal="center"/>
    </xf>
    <xf numFmtId="0" fontId="1" fillId="11" borderId="0" xfId="0" applyFont="1" applyFill="1" applyBorder="1" applyAlignment="1">
      <alignment horizontal="left"/>
    </xf>
    <xf numFmtId="0" fontId="82" fillId="0" borderId="0" xfId="0" applyFont="1" applyBorder="1" applyAlignment="1">
      <alignment horizontal="left"/>
    </xf>
    <xf numFmtId="3" fontId="82" fillId="11" borderId="0" xfId="0" applyNumberFormat="1" applyFont="1" applyFill="1" applyBorder="1" applyAlignment="1">
      <alignment horizontal="left"/>
    </xf>
    <xf numFmtId="0" fontId="1" fillId="0" borderId="0" xfId="0" applyFont="1" applyBorder="1" applyAlignment="1">
      <alignment horizontal="left"/>
    </xf>
    <xf numFmtId="0" fontId="59" fillId="0" borderId="0" xfId="0" applyFont="1" applyAlignment="1">
      <alignment horizontal="center"/>
    </xf>
    <xf numFmtId="14" fontId="82" fillId="0" borderId="65" xfId="0" applyNumberFormat="1" applyFont="1" applyBorder="1" applyAlignment="1">
      <alignment horizontal="left"/>
    </xf>
    <xf numFmtId="0" fontId="89" fillId="0" borderId="66" xfId="0" applyFont="1" applyBorder="1" applyAlignment="1">
      <alignment horizontal="left" vertical="center"/>
    </xf>
    <xf numFmtId="0" fontId="89" fillId="0" borderId="67" xfId="0" applyFont="1" applyBorder="1" applyAlignment="1">
      <alignment horizontal="left" vertical="center"/>
    </xf>
    <xf numFmtId="0" fontId="89" fillId="0" borderId="68" xfId="0" applyFont="1" applyBorder="1" applyAlignment="1">
      <alignment horizontal="left" vertical="center"/>
    </xf>
    <xf numFmtId="3" fontId="89" fillId="0" borderId="66" xfId="0" quotePrefix="1" applyNumberFormat="1" applyFont="1" applyBorder="1" applyAlignment="1">
      <alignment horizontal="left"/>
    </xf>
    <xf numFmtId="3" fontId="89" fillId="0" borderId="67" xfId="0" quotePrefix="1" applyNumberFormat="1" applyFont="1" applyBorder="1" applyAlignment="1">
      <alignment horizontal="left"/>
    </xf>
    <xf numFmtId="3" fontId="89" fillId="0" borderId="68" xfId="0" quotePrefix="1" applyNumberFormat="1" applyFont="1" applyBorder="1" applyAlignment="1">
      <alignment horizontal="left"/>
    </xf>
    <xf numFmtId="0" fontId="1" fillId="11" borderId="66" xfId="0" applyFont="1" applyFill="1" applyBorder="1" applyAlignment="1">
      <alignment horizontal="center" vertical="center" wrapText="1"/>
    </xf>
    <xf numFmtId="0" fontId="1" fillId="11" borderId="67" xfId="0" applyFont="1" applyFill="1" applyBorder="1" applyAlignment="1">
      <alignment horizontal="center" vertical="center" wrapText="1"/>
    </xf>
    <xf numFmtId="0" fontId="1" fillId="11" borderId="68" xfId="0" applyFont="1" applyFill="1" applyBorder="1" applyAlignment="1">
      <alignment horizontal="center" vertical="center" wrapText="1"/>
    </xf>
    <xf numFmtId="0" fontId="99" fillId="0" borderId="0" xfId="0" applyFont="1" applyBorder="1" applyAlignment="1">
      <alignment horizontal="center" vertical="center"/>
    </xf>
    <xf numFmtId="0" fontId="81" fillId="0" borderId="0" xfId="0" applyFont="1" applyBorder="1" applyAlignment="1">
      <alignment horizontal="center" vertical="center"/>
    </xf>
    <xf numFmtId="0" fontId="102" fillId="0" borderId="80" xfId="0" applyFont="1" applyBorder="1" applyAlignment="1">
      <alignment horizontal="center" vertical="center"/>
    </xf>
    <xf numFmtId="0" fontId="1" fillId="0" borderId="0" xfId="0" applyFont="1" applyAlignment="1">
      <alignment horizontal="center"/>
    </xf>
    <xf numFmtId="0" fontId="101" fillId="9" borderId="65" xfId="0" applyFont="1" applyFill="1" applyBorder="1" applyAlignment="1">
      <alignment horizontal="center" vertical="center"/>
    </xf>
    <xf numFmtId="0" fontId="82" fillId="11" borderId="0" xfId="0" applyFont="1" applyFill="1" applyBorder="1" applyAlignment="1">
      <alignment horizontal="left"/>
    </xf>
    <xf numFmtId="0" fontId="1" fillId="30" borderId="66" xfId="0" applyFont="1" applyFill="1" applyBorder="1" applyAlignment="1">
      <alignment horizontal="center" vertical="center"/>
    </xf>
    <xf numFmtId="0" fontId="1" fillId="30" borderId="67" xfId="0" applyFont="1" applyFill="1" applyBorder="1" applyAlignment="1">
      <alignment horizontal="center" vertical="center"/>
    </xf>
    <xf numFmtId="0" fontId="1" fillId="30" borderId="68" xfId="0" applyFont="1" applyFill="1" applyBorder="1" applyAlignment="1">
      <alignment horizontal="center" vertical="center"/>
    </xf>
    <xf numFmtId="0" fontId="61" fillId="0" borderId="0" xfId="0" applyFont="1" applyBorder="1" applyAlignment="1">
      <alignment horizontal="center" vertical="center"/>
    </xf>
    <xf numFmtId="0" fontId="35" fillId="0" borderId="78" xfId="0" applyFont="1" applyBorder="1" applyAlignment="1">
      <alignment horizontal="center" vertical="center"/>
    </xf>
    <xf numFmtId="14" fontId="35" fillId="0" borderId="78" xfId="0" applyNumberFormat="1" applyFont="1" applyBorder="1" applyAlignment="1">
      <alignment horizontal="center" vertical="center"/>
    </xf>
    <xf numFmtId="0" fontId="0" fillId="0" borderId="0" xfId="0" applyBorder="1" applyAlignment="1">
      <alignment horizontal="center"/>
    </xf>
    <xf numFmtId="0" fontId="57" fillId="0" borderId="0" xfId="0" applyFont="1" applyBorder="1" applyAlignment="1">
      <alignment horizontal="center" vertic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0" fontId="82" fillId="0" borderId="65" xfId="0" applyFont="1" applyBorder="1" applyAlignment="1">
      <alignment vertical="center"/>
    </xf>
    <xf numFmtId="3" fontId="84" fillId="0" borderId="66" xfId="0" applyNumberFormat="1" applyFont="1" applyBorder="1" applyAlignment="1">
      <alignment horizontal="center" vertical="center"/>
    </xf>
    <xf numFmtId="3" fontId="84" fillId="0" borderId="67" xfId="0" applyNumberFormat="1" applyFont="1" applyBorder="1" applyAlignment="1">
      <alignment horizontal="center" vertical="center"/>
    </xf>
    <xf numFmtId="3" fontId="83" fillId="0" borderId="66" xfId="0" applyNumberFormat="1" applyFont="1" applyBorder="1" applyAlignment="1">
      <alignment horizontal="center" vertical="center"/>
    </xf>
    <xf numFmtId="0" fontId="83" fillId="0" borderId="67" xfId="0" applyFont="1" applyBorder="1" applyAlignment="1">
      <alignment horizontal="center"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85" fillId="0" borderId="0" xfId="0" applyFont="1" applyAlignment="1">
      <alignment horizontal="center" vertical="center"/>
    </xf>
    <xf numFmtId="0" fontId="85" fillId="0" borderId="77" xfId="0" applyFont="1" applyBorder="1" applyAlignment="1">
      <alignment horizontal="center" vertical="center"/>
    </xf>
    <xf numFmtId="14" fontId="85" fillId="0" borderId="0" xfId="0" applyNumberFormat="1" applyFont="1" applyAlignment="1">
      <alignment horizontal="center" vertical="center"/>
    </xf>
    <xf numFmtId="14" fontId="85" fillId="0" borderId="77" xfId="0" applyNumberFormat="1" applyFont="1" applyBorder="1" applyAlignment="1">
      <alignment horizontal="center" vertical="center"/>
    </xf>
    <xf numFmtId="14" fontId="82" fillId="0" borderId="65" xfId="0" applyNumberFormat="1" applyFont="1" applyBorder="1" applyAlignment="1">
      <alignment horizontal="center" vertical="center"/>
    </xf>
    <xf numFmtId="0" fontId="82" fillId="0" borderId="66" xfId="0" applyFont="1" applyBorder="1" applyAlignment="1">
      <alignment horizontal="center" vertical="center"/>
    </xf>
    <xf numFmtId="0" fontId="1" fillId="31" borderId="70" xfId="0" applyFont="1" applyFill="1" applyBorder="1" applyAlignment="1">
      <alignment horizontal="center"/>
    </xf>
    <xf numFmtId="0" fontId="4" fillId="30" borderId="66" xfId="0" applyFont="1" applyFill="1" applyBorder="1" applyAlignment="1">
      <alignment horizontal="center" vertical="center"/>
    </xf>
    <xf numFmtId="0" fontId="4" fillId="30" borderId="67" xfId="0" applyFont="1" applyFill="1" applyBorder="1" applyAlignment="1">
      <alignment horizontal="center" vertical="center"/>
    </xf>
    <xf numFmtId="0" fontId="4" fillId="30" borderId="68" xfId="0" applyFont="1" applyFill="1" applyBorder="1" applyAlignment="1">
      <alignment horizontal="center" vertical="center"/>
    </xf>
    <xf numFmtId="0" fontId="4" fillId="32" borderId="66" xfId="0" applyFont="1" applyFill="1" applyBorder="1" applyAlignment="1">
      <alignment horizontal="center" vertical="center"/>
    </xf>
    <xf numFmtId="0" fontId="4" fillId="32" borderId="67" xfId="0" applyFont="1" applyFill="1" applyBorder="1" applyAlignment="1">
      <alignment horizontal="center" vertical="center"/>
    </xf>
    <xf numFmtId="0" fontId="21" fillId="32" borderId="66" xfId="0" applyFont="1" applyFill="1" applyBorder="1" applyAlignment="1">
      <alignment horizontal="center" vertical="center"/>
    </xf>
    <xf numFmtId="0" fontId="21" fillId="32" borderId="68" xfId="0" applyFont="1" applyFill="1" applyBorder="1" applyAlignment="1">
      <alignment horizontal="center" vertical="center"/>
    </xf>
    <xf numFmtId="0" fontId="6" fillId="0" borderId="0" xfId="0" applyFont="1" applyBorder="1" applyAlignment="1">
      <alignment horizontal="center" vertical="center" wrapText="1"/>
    </xf>
    <xf numFmtId="4" fontId="94" fillId="11" borderId="73" xfId="0" applyNumberFormat="1" applyFont="1" applyFill="1" applyBorder="1" applyAlignment="1">
      <alignment horizontal="center" vertical="center" wrapText="1"/>
    </xf>
    <xf numFmtId="4" fontId="94" fillId="11" borderId="74" xfId="0" applyNumberFormat="1" applyFont="1" applyFill="1" applyBorder="1" applyAlignment="1">
      <alignment horizontal="center" vertical="center" wrapText="1"/>
    </xf>
    <xf numFmtId="4" fontId="94" fillId="11" borderId="76" xfId="0" applyNumberFormat="1" applyFont="1" applyFill="1" applyBorder="1" applyAlignment="1">
      <alignment horizontal="center" vertical="center" wrapText="1"/>
    </xf>
    <xf numFmtId="4" fontId="94" fillId="11" borderId="0" xfId="0" applyNumberFormat="1" applyFont="1" applyFill="1" applyBorder="1" applyAlignment="1">
      <alignment horizontal="center" vertical="center" wrapText="1"/>
    </xf>
    <xf numFmtId="4" fontId="94" fillId="11" borderId="69" xfId="0" applyNumberFormat="1" applyFont="1" applyFill="1" applyBorder="1" applyAlignment="1">
      <alignment horizontal="center" vertical="center" wrapText="1"/>
    </xf>
    <xf numFmtId="4" fontId="94" fillId="11" borderId="70" xfId="0" applyNumberFormat="1" applyFont="1" applyFill="1" applyBorder="1" applyAlignment="1">
      <alignment horizontal="center" vertical="center" wrapText="1"/>
    </xf>
    <xf numFmtId="4" fontId="96" fillId="11" borderId="73" xfId="0" applyNumberFormat="1" applyFont="1" applyFill="1" applyBorder="1" applyAlignment="1">
      <alignment horizontal="center" vertical="center" wrapText="1"/>
    </xf>
    <xf numFmtId="4" fontId="96" fillId="11" borderId="74" xfId="0" applyNumberFormat="1" applyFont="1" applyFill="1" applyBorder="1" applyAlignment="1">
      <alignment horizontal="center" vertical="center" wrapText="1"/>
    </xf>
    <xf numFmtId="4" fontId="96" fillId="11" borderId="76" xfId="0" applyNumberFormat="1" applyFont="1" applyFill="1" applyBorder="1" applyAlignment="1">
      <alignment horizontal="center" vertical="center" wrapText="1"/>
    </xf>
    <xf numFmtId="4" fontId="96" fillId="11" borderId="0" xfId="0" applyNumberFormat="1" applyFont="1" applyFill="1" applyBorder="1" applyAlignment="1">
      <alignment horizontal="center" vertical="center" wrapText="1"/>
    </xf>
    <xf numFmtId="4" fontId="96" fillId="11" borderId="69" xfId="0" applyNumberFormat="1" applyFont="1" applyFill="1" applyBorder="1" applyAlignment="1">
      <alignment horizontal="center" vertical="center" wrapText="1"/>
    </xf>
    <xf numFmtId="4" fontId="96" fillId="11" borderId="70" xfId="0" applyNumberFormat="1" applyFont="1" applyFill="1" applyBorder="1" applyAlignment="1">
      <alignment horizontal="center" vertical="center" wrapText="1"/>
    </xf>
    <xf numFmtId="0" fontId="37" fillId="11" borderId="66" xfId="0" applyFont="1" applyFill="1" applyBorder="1" applyAlignment="1">
      <alignment horizontal="center" vertical="center"/>
    </xf>
    <xf numFmtId="0" fontId="37" fillId="11" borderId="68" xfId="0" applyFont="1" applyFill="1" applyBorder="1" applyAlignment="1">
      <alignment horizontal="center" vertical="center"/>
    </xf>
    <xf numFmtId="0" fontId="0" fillId="11" borderId="67" xfId="0" applyFill="1" applyBorder="1" applyAlignment="1">
      <alignment horizontal="center" vertical="center"/>
    </xf>
    <xf numFmtId="0" fontId="0" fillId="11" borderId="68" xfId="0" applyFill="1" applyBorder="1" applyAlignment="1">
      <alignment horizontal="center" vertical="center"/>
    </xf>
    <xf numFmtId="0" fontId="4" fillId="11" borderId="66" xfId="0" applyFont="1" applyFill="1" applyBorder="1" applyAlignment="1">
      <alignment horizontal="center" vertical="center"/>
    </xf>
    <xf numFmtId="0" fontId="4" fillId="11" borderId="68" xfId="0" applyFont="1" applyFill="1" applyBorder="1" applyAlignment="1">
      <alignment horizontal="center" vertical="center"/>
    </xf>
    <xf numFmtId="0" fontId="4" fillId="11" borderId="67" xfId="0" applyFont="1" applyFill="1" applyBorder="1" applyAlignment="1">
      <alignment horizontal="center" vertical="center"/>
    </xf>
    <xf numFmtId="0" fontId="0" fillId="11" borderId="66" xfId="0" applyFill="1" applyBorder="1" applyAlignment="1">
      <alignment horizontal="center" vertical="center"/>
    </xf>
    <xf numFmtId="0" fontId="4" fillId="32" borderId="68" xfId="0" applyFont="1" applyFill="1" applyBorder="1" applyAlignment="1">
      <alignment horizontal="center" vertical="center"/>
    </xf>
    <xf numFmtId="0" fontId="60" fillId="0" borderId="0" xfId="0" applyFont="1" applyAlignment="1">
      <alignment horizontal="center"/>
    </xf>
    <xf numFmtId="3" fontId="83" fillId="0" borderId="66" xfId="0" applyNumberFormat="1" applyFont="1" applyBorder="1" applyAlignment="1">
      <alignment horizontal="center"/>
    </xf>
    <xf numFmtId="0" fontId="83" fillId="0" borderId="67" xfId="0" applyFont="1" applyBorder="1" applyAlignment="1">
      <alignment horizontal="center"/>
    </xf>
    <xf numFmtId="0" fontId="62" fillId="0" borderId="66" xfId="0" applyFont="1" applyBorder="1" applyAlignment="1">
      <alignment horizontal="left"/>
    </xf>
    <xf numFmtId="0" fontId="62" fillId="0" borderId="67" xfId="0" applyFont="1" applyBorder="1" applyAlignment="1">
      <alignment horizontal="left"/>
    </xf>
    <xf numFmtId="0" fontId="83" fillId="11" borderId="66" xfId="0" applyFont="1" applyFill="1" applyBorder="1" applyAlignment="1">
      <alignment horizontal="center" vertical="center"/>
    </xf>
    <xf numFmtId="0" fontId="83" fillId="11" borderId="68" xfId="0" applyFont="1" applyFill="1" applyBorder="1" applyAlignment="1">
      <alignment horizontal="center" vertical="center"/>
    </xf>
    <xf numFmtId="0" fontId="83" fillId="11" borderId="67" xfId="0" applyFont="1" applyFill="1" applyBorder="1" applyAlignment="1">
      <alignment horizontal="center" vertical="center"/>
    </xf>
    <xf numFmtId="0" fontId="98" fillId="0" borderId="66" xfId="0" applyFont="1" applyBorder="1" applyAlignment="1">
      <alignment horizontal="center" vertical="center"/>
    </xf>
    <xf numFmtId="0" fontId="98" fillId="0" borderId="68" xfId="0" applyFont="1" applyBorder="1" applyAlignment="1">
      <alignment horizontal="center" vertical="center"/>
    </xf>
    <xf numFmtId="0" fontId="16" fillId="32" borderId="66" xfId="0" applyFont="1" applyFill="1" applyBorder="1" applyAlignment="1">
      <alignment horizontal="center" vertical="center"/>
    </xf>
    <xf numFmtId="0" fontId="16" fillId="32" borderId="68" xfId="0" applyFont="1" applyFill="1" applyBorder="1" applyAlignment="1">
      <alignment horizontal="center" vertical="center"/>
    </xf>
    <xf numFmtId="0" fontId="1" fillId="11" borderId="65" xfId="0" applyFont="1" applyFill="1" applyBorder="1" applyAlignment="1">
      <alignment horizontal="center" vertical="center" wrapText="1"/>
    </xf>
    <xf numFmtId="0" fontId="37" fillId="11" borderId="65" xfId="0" applyFont="1" applyFill="1" applyBorder="1" applyAlignment="1">
      <alignment horizontal="left" vertical="center" wrapText="1"/>
    </xf>
    <xf numFmtId="3" fontId="4" fillId="0" borderId="0" xfId="0" applyNumberFormat="1" applyFont="1" applyBorder="1" applyAlignment="1">
      <alignment horizontal="center"/>
    </xf>
    <xf numFmtId="0" fontId="37" fillId="11" borderId="67" xfId="0" applyFont="1" applyFill="1" applyBorder="1" applyAlignment="1">
      <alignment horizontal="center" vertical="center"/>
    </xf>
    <xf numFmtId="0" fontId="89" fillId="0" borderId="66" xfId="0" applyFont="1" applyBorder="1" applyAlignment="1">
      <alignment horizontal="left"/>
    </xf>
    <xf numFmtId="0" fontId="89" fillId="0" borderId="67" xfId="0" applyFont="1" applyBorder="1" applyAlignment="1">
      <alignment horizontal="left"/>
    </xf>
    <xf numFmtId="0" fontId="89" fillId="0" borderId="68" xfId="0" applyFont="1" applyBorder="1" applyAlignment="1">
      <alignment horizontal="left"/>
    </xf>
    <xf numFmtId="0" fontId="1" fillId="11" borderId="65" xfId="0" applyFont="1" applyFill="1" applyBorder="1" applyAlignment="1">
      <alignment horizontal="center"/>
    </xf>
    <xf numFmtId="0" fontId="1" fillId="11" borderId="66" xfId="0" applyFont="1" applyFill="1" applyBorder="1" applyAlignment="1">
      <alignment horizontal="center"/>
    </xf>
    <xf numFmtId="0" fontId="1" fillId="11" borderId="68" xfId="0" applyFont="1" applyFill="1" applyBorder="1" applyAlignment="1">
      <alignment horizontal="center"/>
    </xf>
    <xf numFmtId="0" fontId="37" fillId="0" borderId="66" xfId="0" applyFont="1" applyBorder="1" applyAlignment="1">
      <alignment horizontal="left"/>
    </xf>
    <xf numFmtId="0" fontId="37" fillId="0" borderId="67" xfId="0" applyFont="1" applyBorder="1" applyAlignment="1">
      <alignment horizontal="left"/>
    </xf>
    <xf numFmtId="0" fontId="37" fillId="0" borderId="68" xfId="0" applyFont="1" applyBorder="1" applyAlignment="1">
      <alignment horizontal="left"/>
    </xf>
    <xf numFmtId="0" fontId="37" fillId="11" borderId="66" xfId="0" applyFont="1" applyFill="1" applyBorder="1" applyAlignment="1">
      <alignment vertical="center" wrapText="1"/>
    </xf>
    <xf numFmtId="0" fontId="37" fillId="11" borderId="68" xfId="0" applyFont="1" applyFill="1" applyBorder="1" applyAlignment="1">
      <alignment vertical="center" wrapText="1"/>
    </xf>
    <xf numFmtId="0" fontId="0" fillId="0" borderId="66" xfId="0" applyBorder="1" applyAlignment="1"/>
    <xf numFmtId="0" fontId="0" fillId="0" borderId="68" xfId="0" applyBorder="1" applyAlignment="1"/>
    <xf numFmtId="0" fontId="0" fillId="0" borderId="66" xfId="0" applyFont="1" applyBorder="1" applyAlignment="1">
      <alignment horizontal="left" vertical="center"/>
    </xf>
    <xf numFmtId="0" fontId="0" fillId="0" borderId="68" xfId="0" applyFont="1" applyBorder="1" applyAlignment="1">
      <alignment horizontal="left" vertical="center"/>
    </xf>
    <xf numFmtId="0" fontId="0" fillId="11" borderId="66" xfId="0" applyFont="1" applyFill="1" applyBorder="1" applyAlignment="1">
      <alignment horizontal="center"/>
    </xf>
    <xf numFmtId="0" fontId="0" fillId="11" borderId="68" xfId="0" applyFont="1" applyFill="1" applyBorder="1" applyAlignment="1">
      <alignment horizontal="center"/>
    </xf>
    <xf numFmtId="0" fontId="37" fillId="11" borderId="67" xfId="0" applyFont="1" applyFill="1" applyBorder="1" applyAlignment="1">
      <alignment vertical="center" wrapText="1"/>
    </xf>
    <xf numFmtId="0" fontId="44" fillId="28" borderId="0" xfId="0" applyFont="1" applyFill="1" applyAlignment="1">
      <alignment horizontal="center" vertical="center"/>
    </xf>
    <xf numFmtId="0" fontId="24" fillId="28" borderId="0" xfId="0" applyFont="1" applyFill="1" applyAlignment="1">
      <alignment horizontal="center" vertical="center"/>
    </xf>
    <xf numFmtId="0" fontId="28" fillId="0" borderId="0" xfId="0" applyFont="1" applyAlignment="1">
      <alignment horizontal="center" vertical="center"/>
    </xf>
    <xf numFmtId="0" fontId="35" fillId="0" borderId="0" xfId="0" applyFont="1" applyAlignment="1">
      <alignment horizontal="center" vertical="center"/>
    </xf>
    <xf numFmtId="14" fontId="28" fillId="0" borderId="0" xfId="0" applyNumberFormat="1" applyFont="1" applyAlignment="1">
      <alignment horizontal="center"/>
    </xf>
    <xf numFmtId="0" fontId="28" fillId="0" borderId="0" xfId="0" applyFont="1" applyAlignment="1">
      <alignment horizontal="center"/>
    </xf>
    <xf numFmtId="20" fontId="28" fillId="0" borderId="0" xfId="0" applyNumberFormat="1" applyFont="1" applyAlignment="1">
      <alignment horizontal="center"/>
    </xf>
    <xf numFmtId="0" fontId="65" fillId="11" borderId="0" xfId="0" applyFont="1" applyFill="1" applyAlignment="1">
      <alignment horizontal="center" vertical="center"/>
    </xf>
    <xf numFmtId="0" fontId="65" fillId="0" borderId="0" xfId="0" applyFont="1" applyAlignment="1">
      <alignment horizontal="center" vertical="center"/>
    </xf>
    <xf numFmtId="0" fontId="72" fillId="36" borderId="1" xfId="0" applyFont="1" applyFill="1" applyBorder="1" applyAlignment="1">
      <alignment horizontal="center"/>
    </xf>
    <xf numFmtId="0" fontId="72" fillId="36" borderId="2" xfId="0" applyFont="1" applyFill="1" applyBorder="1" applyAlignment="1">
      <alignment horizontal="center"/>
    </xf>
    <xf numFmtId="0" fontId="72" fillId="36" borderId="3" xfId="0" applyFont="1" applyFill="1" applyBorder="1" applyAlignment="1">
      <alignment horizontal="center"/>
    </xf>
    <xf numFmtId="0" fontId="72" fillId="0" borderId="1" xfId="0" applyFont="1" applyFill="1" applyBorder="1" applyAlignment="1">
      <alignment horizontal="center"/>
    </xf>
    <xf numFmtId="0" fontId="72" fillId="0" borderId="2" xfId="0" applyFont="1" applyFill="1" applyBorder="1" applyAlignment="1">
      <alignment horizontal="center"/>
    </xf>
    <xf numFmtId="0" fontId="72" fillId="0" borderId="3" xfId="0" applyFont="1" applyFill="1" applyBorder="1" applyAlignment="1">
      <alignment horizontal="center"/>
    </xf>
    <xf numFmtId="166" fontId="72" fillId="35" borderId="1" xfId="0" applyNumberFormat="1" applyFont="1" applyFill="1" applyBorder="1" applyAlignment="1">
      <alignment horizontal="center"/>
    </xf>
    <xf numFmtId="166" fontId="72" fillId="35" borderId="2" xfId="0" applyNumberFormat="1" applyFont="1" applyFill="1" applyBorder="1" applyAlignment="1">
      <alignment horizontal="center"/>
    </xf>
    <xf numFmtId="166" fontId="72" fillId="35" borderId="3" xfId="0" applyNumberFormat="1" applyFont="1" applyFill="1" applyBorder="1" applyAlignment="1">
      <alignment horizontal="center"/>
    </xf>
    <xf numFmtId="0" fontId="24" fillId="34" borderId="0" xfId="0" applyFont="1" applyFill="1" applyAlignment="1">
      <alignment horizontal="center" vertical="center"/>
    </xf>
    <xf numFmtId="0" fontId="72" fillId="37" borderId="1" xfId="0" applyFont="1" applyFill="1" applyBorder="1" applyAlignment="1">
      <alignment horizontal="center"/>
    </xf>
    <xf numFmtId="0" fontId="72" fillId="37" borderId="2" xfId="0" applyFont="1" applyFill="1" applyBorder="1" applyAlignment="1">
      <alignment horizontal="center"/>
    </xf>
    <xf numFmtId="0" fontId="72" fillId="37" borderId="3" xfId="0" applyFont="1" applyFill="1" applyBorder="1" applyAlignment="1">
      <alignment horizontal="center"/>
    </xf>
    <xf numFmtId="3" fontId="72" fillId="1" borderId="1" xfId="0" applyNumberFormat="1" applyFont="1" applyFill="1" applyBorder="1" applyAlignment="1">
      <alignment horizontal="center"/>
    </xf>
    <xf numFmtId="3" fontId="72" fillId="1" borderId="2" xfId="0" applyNumberFormat="1" applyFont="1" applyFill="1" applyBorder="1" applyAlignment="1">
      <alignment horizontal="center"/>
    </xf>
    <xf numFmtId="3" fontId="72" fillId="1" borderId="3" xfId="0" applyNumberFormat="1" applyFont="1" applyFill="1" applyBorder="1" applyAlignment="1">
      <alignment horizontal="center"/>
    </xf>
    <xf numFmtId="166" fontId="72" fillId="1" borderId="1" xfId="0" applyNumberFormat="1" applyFont="1" applyFill="1" applyBorder="1" applyAlignment="1">
      <alignment horizontal="center"/>
    </xf>
    <xf numFmtId="166" fontId="72" fillId="1" borderId="2" xfId="0" applyNumberFormat="1" applyFont="1" applyFill="1" applyBorder="1" applyAlignment="1">
      <alignment horizontal="center"/>
    </xf>
    <xf numFmtId="166" fontId="72" fillId="1" borderId="3" xfId="0" applyNumberFormat="1" applyFont="1" applyFill="1" applyBorder="1" applyAlignment="1">
      <alignment horizontal="center"/>
    </xf>
    <xf numFmtId="0" fontId="75" fillId="36" borderId="1" xfId="0" applyFont="1" applyFill="1" applyBorder="1" applyAlignment="1">
      <alignment horizontal="center"/>
    </xf>
    <xf numFmtId="0" fontId="75" fillId="36" borderId="2" xfId="0" applyFont="1" applyFill="1" applyBorder="1" applyAlignment="1">
      <alignment horizontal="center"/>
    </xf>
    <xf numFmtId="0" fontId="75" fillId="36" borderId="3" xfId="0" applyFont="1" applyFill="1" applyBorder="1" applyAlignment="1">
      <alignment horizontal="center"/>
    </xf>
    <xf numFmtId="165" fontId="72" fillId="35" borderId="1" xfId="0" applyNumberFormat="1" applyFont="1" applyFill="1" applyBorder="1" applyAlignment="1">
      <alignment horizontal="center"/>
    </xf>
    <xf numFmtId="165" fontId="72" fillId="35" borderId="2" xfId="0" applyNumberFormat="1" applyFont="1" applyFill="1" applyBorder="1" applyAlignment="1">
      <alignment horizontal="center"/>
    </xf>
    <xf numFmtId="165" fontId="72" fillId="35" borderId="3" xfId="0" applyNumberFormat="1" applyFont="1" applyFill="1" applyBorder="1" applyAlignment="1">
      <alignment horizontal="center"/>
    </xf>
    <xf numFmtId="165" fontId="72" fillId="1" borderId="1" xfId="0" applyNumberFormat="1" applyFont="1" applyFill="1" applyBorder="1" applyAlignment="1">
      <alignment horizontal="center"/>
    </xf>
    <xf numFmtId="165" fontId="72" fillId="1" borderId="2" xfId="0" applyNumberFormat="1" applyFont="1" applyFill="1" applyBorder="1" applyAlignment="1">
      <alignment horizontal="center"/>
    </xf>
    <xf numFmtId="165" fontId="72" fillId="1" borderId="3" xfId="0" applyNumberFormat="1" applyFont="1" applyFill="1" applyBorder="1" applyAlignment="1">
      <alignment horizontal="center"/>
    </xf>
    <xf numFmtId="0" fontId="55" fillId="0" borderId="0" xfId="0" applyFont="1" applyAlignment="1">
      <alignment horizontal="center" vertical="center"/>
    </xf>
    <xf numFmtId="0" fontId="68" fillId="0" borderId="0" xfId="0" applyFont="1" applyAlignment="1">
      <alignment horizontal="center" vertical="center"/>
    </xf>
    <xf numFmtId="14" fontId="55" fillId="0" borderId="0" xfId="0" applyNumberFormat="1" applyFont="1" applyAlignment="1">
      <alignment horizontal="center"/>
    </xf>
    <xf numFmtId="20" fontId="55" fillId="0" borderId="0" xfId="0" applyNumberFormat="1" applyFont="1" applyAlignment="1">
      <alignment horizont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66" fillId="0" borderId="1" xfId="0" applyFont="1" applyFill="1" applyBorder="1" applyAlignment="1">
      <alignment horizontal="center" vertical="center"/>
    </xf>
    <xf numFmtId="0" fontId="66" fillId="0" borderId="2" xfId="0" applyFont="1" applyFill="1" applyBorder="1" applyAlignment="1">
      <alignment horizontal="center" vertical="center"/>
    </xf>
    <xf numFmtId="0" fontId="66" fillId="0" borderId="3" xfId="0" applyFont="1" applyFill="1" applyBorder="1" applyAlignment="1">
      <alignment horizontal="center" vertical="center"/>
    </xf>
    <xf numFmtId="0" fontId="31" fillId="28" borderId="0" xfId="0" applyFont="1" applyFill="1" applyAlignment="1">
      <alignment horizontal="center" vertical="center"/>
    </xf>
    <xf numFmtId="0" fontId="72" fillId="1" borderId="1" xfId="0" applyFont="1" applyFill="1" applyBorder="1" applyAlignment="1">
      <alignment horizontal="center"/>
    </xf>
    <xf numFmtId="0" fontId="72" fillId="1" borderId="2" xfId="0" applyFont="1" applyFill="1" applyBorder="1" applyAlignment="1">
      <alignment horizontal="center"/>
    </xf>
    <xf numFmtId="0" fontId="72" fillId="1" borderId="3" xfId="0" applyFont="1" applyFill="1" applyBorder="1" applyAlignment="1">
      <alignment horizontal="center"/>
    </xf>
    <xf numFmtId="0" fontId="15" fillId="28" borderId="0" xfId="0" applyFont="1" applyFill="1" applyAlignment="1">
      <alignment horizontal="center" vertical="center"/>
    </xf>
    <xf numFmtId="0" fontId="74" fillId="0" borderId="1" xfId="0" applyFont="1" applyBorder="1" applyAlignment="1">
      <alignment horizontal="center"/>
    </xf>
    <xf numFmtId="0" fontId="74" fillId="0" borderId="2" xfId="0" applyFont="1" applyBorder="1" applyAlignment="1">
      <alignment horizontal="center"/>
    </xf>
    <xf numFmtId="0" fontId="74" fillId="0" borderId="3" xfId="0" applyFont="1" applyBorder="1" applyAlignment="1">
      <alignment horizontal="center"/>
    </xf>
    <xf numFmtId="3" fontId="72" fillId="0" borderId="1" xfId="0" applyNumberFormat="1" applyFont="1" applyFill="1" applyBorder="1" applyAlignment="1">
      <alignment horizontal="center"/>
    </xf>
    <xf numFmtId="3" fontId="72" fillId="0" borderId="2" xfId="0" applyNumberFormat="1" applyFont="1" applyFill="1" applyBorder="1" applyAlignment="1">
      <alignment horizontal="center"/>
    </xf>
    <xf numFmtId="3" fontId="72" fillId="0" borderId="3" xfId="0" applyNumberFormat="1" applyFont="1" applyFill="1" applyBorder="1" applyAlignment="1">
      <alignment horizontal="center"/>
    </xf>
    <xf numFmtId="0" fontId="72" fillId="35" borderId="1" xfId="0" applyFont="1" applyFill="1" applyBorder="1" applyAlignment="1">
      <alignment horizontal="center"/>
    </xf>
    <xf numFmtId="0" fontId="72" fillId="35" borderId="2" xfId="0" applyFont="1" applyFill="1" applyBorder="1" applyAlignment="1">
      <alignment horizontal="center"/>
    </xf>
    <xf numFmtId="0" fontId="72" fillId="35" borderId="3" xfId="0" applyFont="1" applyFill="1" applyBorder="1" applyAlignment="1">
      <alignment horizontal="center"/>
    </xf>
    <xf numFmtId="0" fontId="1" fillId="12" borderId="1" xfId="0" applyFont="1" applyFill="1" applyBorder="1" applyAlignment="1">
      <alignment horizontal="center" vertical="center"/>
    </xf>
    <xf numFmtId="0" fontId="1" fillId="12" borderId="3" xfId="0" applyFont="1" applyFill="1" applyBorder="1" applyAlignment="1">
      <alignment horizontal="center" vertical="center"/>
    </xf>
    <xf numFmtId="0" fontId="0" fillId="12" borderId="2" xfId="0" applyFill="1" applyBorder="1" applyAlignment="1">
      <alignment horizontal="center" vertical="center" wrapText="1"/>
    </xf>
    <xf numFmtId="0" fontId="0" fillId="12" borderId="3" xfId="0" applyFill="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1" fillId="7" borderId="1" xfId="0" applyFont="1" applyFill="1" applyBorder="1" applyAlignment="1">
      <alignment horizontal="center" vertical="center"/>
    </xf>
    <xf numFmtId="0" fontId="1" fillId="7" borderId="3" xfId="0" applyFont="1"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7" fillId="19" borderId="48" xfId="0" applyFont="1" applyFill="1" applyBorder="1" applyAlignment="1">
      <alignment horizontal="center" vertical="center" textRotation="90" wrapText="1"/>
    </xf>
    <xf numFmtId="0" fontId="7" fillId="19" borderId="49" xfId="0" applyFont="1" applyFill="1" applyBorder="1" applyAlignment="1">
      <alignment horizontal="center" vertical="center" textRotation="90" wrapText="1"/>
    </xf>
    <xf numFmtId="0" fontId="7" fillId="19" borderId="50" xfId="0" applyFont="1" applyFill="1" applyBorder="1" applyAlignment="1">
      <alignment horizontal="center" vertical="center" textRotation="90" wrapText="1"/>
    </xf>
    <xf numFmtId="0" fontId="12" fillId="0" borderId="48" xfId="0" applyFont="1" applyBorder="1" applyAlignment="1">
      <alignment horizontal="center" vertical="top" wrapText="1"/>
    </xf>
    <xf numFmtId="0" fontId="12" fillId="0" borderId="49" xfId="0" applyFont="1" applyBorder="1" applyAlignment="1">
      <alignment horizontal="center" vertical="top" wrapText="1"/>
    </xf>
    <xf numFmtId="0" fontId="12" fillId="0" borderId="50" xfId="0" applyFont="1" applyBorder="1" applyAlignment="1">
      <alignment horizontal="center" vertical="top" wrapText="1"/>
    </xf>
    <xf numFmtId="0" fontId="19" fillId="14" borderId="1" xfId="0" applyFont="1" applyFill="1" applyBorder="1" applyAlignment="1">
      <alignment horizontal="center" vertical="center"/>
    </xf>
    <xf numFmtId="0" fontId="19" fillId="14" borderId="2" xfId="0" applyFont="1" applyFill="1" applyBorder="1" applyAlignment="1">
      <alignment horizontal="center" vertical="center"/>
    </xf>
    <xf numFmtId="0" fontId="19" fillId="14"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9" borderId="7" xfId="0" applyFont="1" applyFill="1" applyBorder="1" applyAlignment="1">
      <alignment horizontal="center" vertical="center"/>
    </xf>
    <xf numFmtId="0" fontId="1" fillId="9" borderId="40" xfId="0" applyFont="1" applyFill="1" applyBorder="1" applyAlignment="1">
      <alignment horizontal="center" vertical="center"/>
    </xf>
    <xf numFmtId="0" fontId="1" fillId="4" borderId="32" xfId="0" applyFont="1" applyFill="1" applyBorder="1" applyAlignment="1">
      <alignment horizontal="center"/>
    </xf>
    <xf numFmtId="0" fontId="1" fillId="4" borderId="5" xfId="0" applyFont="1" applyFill="1" applyBorder="1" applyAlignment="1">
      <alignment horizontal="center"/>
    </xf>
    <xf numFmtId="0" fontId="1" fillId="4" borderId="7" xfId="0" applyFont="1" applyFill="1" applyBorder="1" applyAlignment="1">
      <alignment horizontal="center"/>
    </xf>
    <xf numFmtId="0" fontId="1" fillId="7" borderId="7" xfId="0" applyFont="1" applyFill="1" applyBorder="1" applyAlignment="1">
      <alignment horizontal="center" vertical="center"/>
    </xf>
    <xf numFmtId="0" fontId="1" fillId="7" borderId="40"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36"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43"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18" fillId="19" borderId="48" xfId="0" applyFont="1" applyFill="1" applyBorder="1" applyAlignment="1">
      <alignment horizontal="center" vertical="center" textRotation="90" wrapText="1"/>
    </xf>
    <xf numFmtId="0" fontId="18" fillId="19" borderId="49" xfId="0" applyFont="1" applyFill="1" applyBorder="1" applyAlignment="1">
      <alignment horizontal="center" vertical="center" textRotation="90" wrapText="1"/>
    </xf>
    <xf numFmtId="0" fontId="18" fillId="19" borderId="50" xfId="0" applyFont="1" applyFill="1" applyBorder="1" applyAlignment="1">
      <alignment horizontal="center" vertical="center" textRotation="90" wrapText="1"/>
    </xf>
    <xf numFmtId="0" fontId="7" fillId="14" borderId="1"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6" fillId="3" borderId="5" xfId="0" applyFont="1" applyFill="1" applyBorder="1" applyAlignment="1">
      <alignment horizontal="center" vertical="center" wrapText="1"/>
    </xf>
    <xf numFmtId="0" fontId="18" fillId="19" borderId="0" xfId="0" applyFont="1" applyFill="1" applyBorder="1" applyAlignment="1">
      <alignment horizontal="center" vertical="center" textRotation="90" wrapText="1"/>
    </xf>
    <xf numFmtId="0" fontId="7" fillId="14" borderId="51" xfId="0" applyFont="1" applyFill="1" applyBorder="1" applyAlignment="1">
      <alignment horizontal="center" vertical="center"/>
    </xf>
    <xf numFmtId="0" fontId="7" fillId="14" borderId="0" xfId="0" applyFont="1" applyFill="1" applyBorder="1" applyAlignment="1">
      <alignment horizontal="center" vertical="center"/>
    </xf>
    <xf numFmtId="0" fontId="7" fillId="14" borderId="24"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9" xfId="0" applyFont="1" applyFill="1" applyBorder="1" applyAlignment="1">
      <alignment horizontal="center" vertical="center"/>
    </xf>
    <xf numFmtId="0" fontId="1" fillId="9" borderId="57"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47"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7" borderId="32"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1"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12" borderId="32" xfId="0" applyFont="1" applyFill="1" applyBorder="1" applyAlignment="1">
      <alignment horizontal="center" vertical="center"/>
    </xf>
    <xf numFmtId="0" fontId="1" fillId="12" borderId="5" xfId="0" applyFont="1" applyFill="1" applyBorder="1" applyAlignment="1">
      <alignment horizontal="center" vertical="center"/>
    </xf>
    <xf numFmtId="0" fontId="1" fillId="12" borderId="31" xfId="0" applyFont="1" applyFill="1" applyBorder="1" applyAlignment="1">
      <alignment horizontal="center" vertical="center"/>
    </xf>
    <xf numFmtId="0" fontId="1" fillId="5" borderId="32"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1" xfId="0" applyFont="1" applyFill="1" applyBorder="1" applyAlignment="1">
      <alignment horizontal="center" vertical="center"/>
    </xf>
    <xf numFmtId="0" fontId="1" fillId="4" borderId="5" xfId="0" applyFont="1" applyFill="1" applyBorder="1" applyAlignment="1">
      <alignment horizontal="left" vertical="center" wrapText="1"/>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43" xfId="0" applyFont="1" applyFill="1" applyBorder="1" applyAlignment="1">
      <alignment horizontal="center" vertical="center"/>
    </xf>
    <xf numFmtId="0" fontId="1" fillId="11" borderId="36" xfId="0" applyFont="1" applyFill="1" applyBorder="1" applyAlignment="1">
      <alignment horizontal="center" vertical="center"/>
    </xf>
    <xf numFmtId="0" fontId="1" fillId="11" borderId="34" xfId="0" applyFont="1" applyFill="1" applyBorder="1" applyAlignment="1">
      <alignment horizontal="center" vertical="center"/>
    </xf>
    <xf numFmtId="0" fontId="1" fillId="11" borderId="37" xfId="0" applyFont="1" applyFill="1" applyBorder="1" applyAlignment="1">
      <alignment horizontal="center" vertical="center"/>
    </xf>
    <xf numFmtId="0" fontId="12" fillId="0" borderId="0" xfId="0" applyFont="1" applyAlignment="1">
      <alignment horizontal="center" vertical="top" wrapText="1"/>
    </xf>
    <xf numFmtId="0" fontId="12" fillId="0" borderId="26" xfId="0" applyFont="1" applyBorder="1" applyAlignment="1">
      <alignment horizontal="center" vertical="top"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49" fontId="1" fillId="11" borderId="5" xfId="0" applyNumberFormat="1" applyFont="1" applyFill="1" applyBorder="1" applyAlignment="1">
      <alignment horizontal="left" vertical="center" wrapText="1"/>
    </xf>
    <xf numFmtId="0" fontId="14" fillId="18" borderId="0" xfId="0" applyFont="1" applyFill="1" applyBorder="1" applyAlignment="1">
      <alignment horizontal="center" vertical="center" textRotation="90" wrapText="1"/>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6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40"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31" xfId="0" applyFont="1" applyFill="1" applyBorder="1" applyAlignment="1">
      <alignment horizontal="center" vertical="center"/>
    </xf>
    <xf numFmtId="0" fontId="1" fillId="9" borderId="16"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62" xfId="0" applyFont="1" applyFill="1" applyBorder="1" applyAlignment="1">
      <alignment horizontal="center" vertical="center" wrapText="1"/>
    </xf>
    <xf numFmtId="0" fontId="1" fillId="7" borderId="39" xfId="0" applyFont="1" applyFill="1" applyBorder="1" applyAlignment="1">
      <alignment horizontal="center" vertical="center"/>
    </xf>
    <xf numFmtId="0" fontId="1" fillId="7" borderId="11" xfId="0" applyFont="1" applyFill="1" applyBorder="1" applyAlignment="1">
      <alignment horizontal="center" vertical="center"/>
    </xf>
    <xf numFmtId="0" fontId="1" fillId="12" borderId="39" xfId="0" applyFont="1" applyFill="1" applyBorder="1" applyAlignment="1">
      <alignment horizontal="center" vertical="center"/>
    </xf>
    <xf numFmtId="0" fontId="1" fillId="12" borderId="11" xfId="0" applyFont="1" applyFill="1" applyBorder="1" applyAlignment="1">
      <alignment horizontal="center" vertical="center"/>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5" fillId="5" borderId="3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40"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12" fillId="0" borderId="24" xfId="0" applyFont="1" applyBorder="1" applyAlignment="1">
      <alignment horizontal="center" vertical="top" wrapText="1"/>
    </xf>
    <xf numFmtId="0" fontId="12" fillId="0" borderId="20" xfId="0" applyFont="1" applyBorder="1" applyAlignment="1">
      <alignment horizontal="center" vertical="top" wrapText="1"/>
    </xf>
    <xf numFmtId="0" fontId="7" fillId="14" borderId="45" xfId="0" applyFont="1" applyFill="1" applyBorder="1" applyAlignment="1">
      <alignment horizontal="center" vertical="center"/>
    </xf>
    <xf numFmtId="0" fontId="7" fillId="14" borderId="21" xfId="0" applyFont="1" applyFill="1" applyBorder="1" applyAlignment="1">
      <alignment horizontal="center" vertical="center"/>
    </xf>
    <xf numFmtId="0" fontId="7" fillId="14" borderId="20"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7" borderId="32" xfId="0" applyFont="1" applyFill="1" applyBorder="1" applyAlignment="1">
      <alignment horizontal="center"/>
    </xf>
    <xf numFmtId="0" fontId="1" fillId="7" borderId="5" xfId="0" applyFont="1" applyFill="1" applyBorder="1" applyAlignment="1">
      <alignment horizontal="center"/>
    </xf>
    <xf numFmtId="0" fontId="1" fillId="12" borderId="32" xfId="0" applyFont="1" applyFill="1" applyBorder="1" applyAlignment="1">
      <alignment horizontal="center"/>
    </xf>
    <xf numFmtId="0" fontId="1" fillId="12" borderId="5" xfId="0" applyFont="1" applyFill="1" applyBorder="1" applyAlignment="1">
      <alignment horizontal="center"/>
    </xf>
    <xf numFmtId="0" fontId="1" fillId="5" borderId="32" xfId="0" applyFont="1" applyFill="1" applyBorder="1" applyAlignment="1">
      <alignment horizontal="center"/>
    </xf>
    <xf numFmtId="0" fontId="1" fillId="5" borderId="5" xfId="0" applyFont="1" applyFill="1" applyBorder="1" applyAlignment="1">
      <alignment horizontal="center"/>
    </xf>
    <xf numFmtId="0" fontId="1" fillId="4" borderId="6" xfId="0" applyFont="1" applyFill="1" applyBorder="1" applyAlignment="1">
      <alignment horizontal="center" wrapText="1"/>
    </xf>
    <xf numFmtId="0" fontId="1" fillId="4" borderId="9" xfId="0" applyFont="1" applyFill="1" applyBorder="1" applyAlignment="1">
      <alignment horizontal="center" wrapText="1"/>
    </xf>
    <xf numFmtId="0" fontId="1" fillId="4" borderId="51" xfId="0" applyFont="1" applyFill="1" applyBorder="1" applyAlignment="1">
      <alignment horizontal="center" wrapText="1"/>
    </xf>
    <xf numFmtId="0" fontId="1" fillId="4" borderId="24" xfId="0" applyFont="1" applyFill="1" applyBorder="1" applyAlignment="1">
      <alignment horizontal="center" wrapText="1"/>
    </xf>
    <xf numFmtId="0" fontId="1" fillId="4" borderId="45" xfId="0" applyFont="1" applyFill="1" applyBorder="1" applyAlignment="1">
      <alignment horizontal="center" wrapText="1"/>
    </xf>
    <xf numFmtId="0" fontId="1" fillId="4" borderId="20" xfId="0" applyFont="1" applyFill="1" applyBorder="1" applyAlignment="1">
      <alignment horizont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1" fillId="6" borderId="33" xfId="0" applyFont="1" applyFill="1" applyBorder="1" applyAlignment="1">
      <alignment horizontal="center"/>
    </xf>
    <xf numFmtId="0" fontId="1" fillId="6" borderId="34" xfId="0" applyFont="1" applyFill="1" applyBorder="1" applyAlignment="1">
      <alignment horizontal="center"/>
    </xf>
    <xf numFmtId="0" fontId="1" fillId="3" borderId="16"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9"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40" xfId="0" applyFont="1" applyFill="1" applyBorder="1" applyAlignment="1">
      <alignment horizontal="center" vertical="center"/>
    </xf>
    <xf numFmtId="0" fontId="1" fillId="7" borderId="27"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40" xfId="0" applyFont="1" applyFill="1" applyBorder="1" applyAlignment="1">
      <alignment horizontal="center" vertical="center"/>
    </xf>
    <xf numFmtId="0" fontId="1" fillId="9" borderId="27"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44" xfId="0" applyFont="1" applyFill="1" applyBorder="1" applyAlignment="1">
      <alignment horizontal="center" vertical="center" wrapText="1"/>
    </xf>
    <xf numFmtId="0" fontId="7" fillId="2" borderId="48" xfId="0" applyFont="1" applyFill="1" applyBorder="1" applyAlignment="1">
      <alignment horizontal="center" vertical="center" textRotation="90" wrapText="1"/>
    </xf>
    <xf numFmtId="0" fontId="7" fillId="2" borderId="49" xfId="0" applyFont="1" applyFill="1" applyBorder="1" applyAlignment="1">
      <alignment horizontal="center" vertical="center" textRotation="90" wrapText="1"/>
    </xf>
    <xf numFmtId="0" fontId="7" fillId="2" borderId="50" xfId="0" applyFont="1" applyFill="1" applyBorder="1" applyAlignment="1">
      <alignment horizontal="center" vertical="center" textRotation="90"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59" xfId="0" applyFont="1" applyFill="1" applyBorder="1" applyAlignment="1">
      <alignment horizontal="center" vertical="center"/>
    </xf>
    <xf numFmtId="0" fontId="14" fillId="18" borderId="48" xfId="0" applyFont="1" applyFill="1" applyBorder="1" applyAlignment="1">
      <alignment horizontal="center" vertical="center" textRotation="90" wrapText="1"/>
    </xf>
    <xf numFmtId="0" fontId="14" fillId="18" borderId="49" xfId="0" applyFont="1" applyFill="1" applyBorder="1" applyAlignment="1">
      <alignment horizontal="center" vertical="center" textRotation="90" wrapText="1"/>
    </xf>
    <xf numFmtId="0" fontId="14" fillId="18" borderId="50" xfId="0" applyFont="1" applyFill="1" applyBorder="1" applyAlignment="1">
      <alignment horizontal="center" vertical="center" textRotation="90" wrapText="1"/>
    </xf>
    <xf numFmtId="0" fontId="7" fillId="14"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21" xfId="0" applyFont="1" applyFill="1" applyBorder="1" applyAlignment="1">
      <alignment horizontal="center" vertical="center"/>
    </xf>
    <xf numFmtId="0" fontId="1" fillId="12" borderId="27"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2" borderId="44" xfId="0" applyFont="1" applyFill="1" applyBorder="1" applyAlignment="1">
      <alignment horizontal="center" vertical="center" wrapText="1"/>
    </xf>
    <xf numFmtId="0" fontId="5" fillId="12" borderId="39"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40"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0"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4" borderId="33" xfId="0" applyFont="1" applyFill="1" applyBorder="1" applyAlignment="1">
      <alignment horizont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14" fillId="13" borderId="49" xfId="0" applyFont="1" applyFill="1" applyBorder="1" applyAlignment="1">
      <alignment horizontal="center" vertical="center" textRotation="90" wrapText="1"/>
    </xf>
    <xf numFmtId="0" fontId="14" fillId="13" borderId="50" xfId="0" applyFont="1" applyFill="1" applyBorder="1" applyAlignment="1">
      <alignment horizontal="center" vertical="center" textRotation="90" wrapText="1"/>
    </xf>
    <xf numFmtId="0" fontId="1" fillId="6" borderId="6"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5"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45" xfId="0"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4" fillId="2" borderId="48" xfId="0" applyFont="1" applyFill="1" applyBorder="1" applyAlignment="1">
      <alignment horizontal="center" vertical="center" textRotation="90" wrapText="1"/>
    </xf>
    <xf numFmtId="0" fontId="14" fillId="2" borderId="49" xfId="0" applyFont="1" applyFill="1" applyBorder="1" applyAlignment="1">
      <alignment horizontal="center" vertical="center" textRotation="90" wrapText="1"/>
    </xf>
    <xf numFmtId="0" fontId="14" fillId="2" borderId="50" xfId="0" applyFont="1" applyFill="1" applyBorder="1" applyAlignment="1">
      <alignment horizontal="center" vertical="center" textRotation="90" wrapText="1"/>
    </xf>
    <xf numFmtId="0" fontId="1" fillId="4" borderId="25"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7" fillId="14" borderId="6" xfId="0" applyFont="1" applyFill="1" applyBorder="1" applyAlignment="1">
      <alignment horizontal="center" vertical="center"/>
    </xf>
    <xf numFmtId="0" fontId="7" fillId="1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1" xfId="0" applyFont="1" applyFill="1" applyBorder="1" applyAlignment="1">
      <alignment horizontal="center" vertical="center"/>
    </xf>
    <xf numFmtId="0" fontId="14" fillId="13" borderId="48" xfId="0" applyFont="1" applyFill="1" applyBorder="1" applyAlignment="1">
      <alignment horizontal="center" vertical="center" textRotation="90" wrapText="1"/>
    </xf>
    <xf numFmtId="0" fontId="1" fillId="9" borderId="39" xfId="0" applyFont="1" applyFill="1" applyBorder="1" applyAlignment="1">
      <alignment horizontal="center" vertical="center"/>
    </xf>
    <xf numFmtId="0" fontId="1" fillId="9" borderId="11" xfId="0" applyFont="1" applyFill="1" applyBorder="1" applyAlignment="1">
      <alignment horizontal="center" vertical="center"/>
    </xf>
    <xf numFmtId="0" fontId="5" fillId="6" borderId="45"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0" fillId="11" borderId="51"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0" fillId="4" borderId="32" xfId="0" applyFont="1" applyFill="1" applyBorder="1" applyAlignment="1">
      <alignment horizontal="left" vertical="center" wrapText="1"/>
    </xf>
    <xf numFmtId="0" fontId="0" fillId="4" borderId="5"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1" fillId="9" borderId="5" xfId="0" applyFont="1" applyFill="1" applyBorder="1" applyAlignment="1">
      <alignment horizontal="center" vertical="center"/>
    </xf>
    <xf numFmtId="0" fontId="1" fillId="9" borderId="31" xfId="0" applyFont="1" applyFill="1" applyBorder="1" applyAlignment="1">
      <alignment horizontal="center" vertical="center"/>
    </xf>
    <xf numFmtId="0" fontId="0" fillId="4" borderId="32" xfId="0" applyFont="1" applyFill="1" applyBorder="1" applyAlignment="1">
      <alignment horizontal="left"/>
    </xf>
    <xf numFmtId="0" fontId="0" fillId="4" borderId="5" xfId="0" applyFont="1" applyFill="1" applyBorder="1" applyAlignment="1">
      <alignment horizontal="left"/>
    </xf>
    <xf numFmtId="0" fontId="0" fillId="4" borderId="31" xfId="0" applyFont="1" applyFill="1" applyBorder="1" applyAlignment="1">
      <alignment horizontal="left"/>
    </xf>
    <xf numFmtId="0" fontId="7" fillId="14" borderId="45"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0" fillId="4" borderId="33" xfId="0" applyFont="1" applyFill="1" applyBorder="1" applyAlignment="1">
      <alignment horizontal="left"/>
    </xf>
    <xf numFmtId="0" fontId="0" fillId="4" borderId="34" xfId="0" applyFont="1" applyFill="1" applyBorder="1" applyAlignment="1">
      <alignment horizontal="left"/>
    </xf>
    <xf numFmtId="0" fontId="0" fillId="4" borderId="37" xfId="0" applyFont="1" applyFill="1" applyBorder="1" applyAlignment="1">
      <alignment horizontal="left"/>
    </xf>
    <xf numFmtId="0" fontId="14" fillId="19" borderId="48" xfId="0" applyFont="1" applyFill="1" applyBorder="1" applyAlignment="1">
      <alignment horizontal="center" vertical="center" textRotation="90" wrapText="1"/>
    </xf>
    <xf numFmtId="0" fontId="14" fillId="19" borderId="49" xfId="0" applyFont="1" applyFill="1" applyBorder="1" applyAlignment="1">
      <alignment horizontal="center" vertical="center" textRotation="90" wrapText="1"/>
    </xf>
    <xf numFmtId="0" fontId="14" fillId="19" borderId="50" xfId="0" applyFont="1" applyFill="1" applyBorder="1" applyAlignment="1">
      <alignment horizontal="center" vertical="center" textRotation="90"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1" fillId="17" borderId="1" xfId="0" applyFont="1" applyFill="1" applyBorder="1" applyAlignment="1">
      <alignment horizontal="center" vertical="center"/>
    </xf>
    <xf numFmtId="0" fontId="1" fillId="17" borderId="2" xfId="0" applyFont="1" applyFill="1" applyBorder="1" applyAlignment="1">
      <alignment horizontal="center" vertical="center"/>
    </xf>
    <xf numFmtId="0" fontId="1" fillId="17" borderId="3" xfId="0" applyFont="1" applyFill="1" applyBorder="1" applyAlignment="1">
      <alignment horizontal="center" vertical="center"/>
    </xf>
    <xf numFmtId="0" fontId="2" fillId="17" borderId="48" xfId="0" applyFont="1" applyFill="1" applyBorder="1" applyAlignment="1">
      <alignment horizontal="left" vertical="center"/>
    </xf>
    <xf numFmtId="0" fontId="2" fillId="17" borderId="50" xfId="0" applyFont="1" applyFill="1" applyBorder="1" applyAlignment="1">
      <alignment horizontal="left" vertical="center"/>
    </xf>
    <xf numFmtId="0" fontId="2" fillId="4" borderId="48"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2" fillId="10" borderId="48" xfId="0" applyFont="1" applyFill="1" applyBorder="1" applyAlignment="1">
      <alignment horizontal="center" vertical="top" wrapText="1"/>
    </xf>
    <xf numFmtId="0" fontId="12" fillId="10" borderId="50" xfId="0" applyFont="1" applyFill="1" applyBorder="1" applyAlignment="1">
      <alignment horizontal="center" vertical="top" wrapText="1"/>
    </xf>
    <xf numFmtId="0" fontId="20" fillId="10" borderId="48" xfId="0" applyFont="1" applyFill="1" applyBorder="1" applyAlignment="1">
      <alignment horizontal="center" vertical="top" wrapText="1"/>
    </xf>
    <xf numFmtId="0" fontId="20" fillId="10" borderId="50" xfId="0" applyFont="1" applyFill="1" applyBorder="1" applyAlignment="1">
      <alignment horizontal="center" vertical="top" wrapText="1"/>
    </xf>
    <xf numFmtId="0" fontId="12" fillId="10" borderId="6"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45" xfId="0" applyFont="1" applyFill="1" applyBorder="1" applyAlignment="1">
      <alignment horizontal="center" vertical="center"/>
    </xf>
    <xf numFmtId="0" fontId="12" fillId="10" borderId="20" xfId="0" applyFont="1" applyFill="1" applyBorder="1" applyAlignment="1">
      <alignment horizontal="center" vertical="center"/>
    </xf>
    <xf numFmtId="0" fontId="6" fillId="12" borderId="60" xfId="0" applyFont="1" applyFill="1" applyBorder="1" applyAlignment="1">
      <alignment horizontal="center" vertical="center"/>
    </xf>
    <xf numFmtId="0" fontId="6" fillId="12" borderId="55" xfId="0" applyFont="1"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2" fillId="17" borderId="6" xfId="0" applyFont="1" applyFill="1" applyBorder="1" applyAlignment="1">
      <alignment horizontal="center" vertical="center"/>
    </xf>
    <xf numFmtId="0" fontId="2" fillId="17" borderId="9" xfId="0" applyFont="1" applyFill="1" applyBorder="1" applyAlignment="1">
      <alignment horizontal="center" vertical="center"/>
    </xf>
    <xf numFmtId="0" fontId="2" fillId="17" borderId="51" xfId="0" applyFont="1" applyFill="1" applyBorder="1" applyAlignment="1">
      <alignment horizontal="center" vertical="center"/>
    </xf>
    <xf numFmtId="0" fontId="2" fillId="17" borderId="24" xfId="0" applyFont="1" applyFill="1" applyBorder="1" applyAlignment="1">
      <alignment horizontal="center" vertical="center"/>
    </xf>
    <xf numFmtId="0" fontId="2" fillId="17" borderId="45" xfId="0" applyFont="1" applyFill="1" applyBorder="1" applyAlignment="1">
      <alignment horizontal="center" vertical="center"/>
    </xf>
    <xf numFmtId="0" fontId="2" fillId="17" borderId="20" xfId="0" applyFont="1" applyFill="1" applyBorder="1" applyAlignment="1">
      <alignment horizontal="center" vertical="center"/>
    </xf>
    <xf numFmtId="0" fontId="1" fillId="17" borderId="6"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9" xfId="0" applyFont="1" applyFill="1" applyBorder="1" applyAlignment="1">
      <alignment horizontal="center" vertical="center"/>
    </xf>
    <xf numFmtId="0" fontId="1" fillId="17" borderId="51" xfId="0" applyFont="1" applyFill="1" applyBorder="1" applyAlignment="1">
      <alignment horizontal="center" vertical="center"/>
    </xf>
    <xf numFmtId="0" fontId="1" fillId="17" borderId="0" xfId="0" applyFont="1" applyFill="1" applyBorder="1" applyAlignment="1">
      <alignment horizontal="center" vertical="center"/>
    </xf>
    <xf numFmtId="0" fontId="1" fillId="17" borderId="24" xfId="0" applyFont="1" applyFill="1" applyBorder="1" applyAlignment="1">
      <alignment horizontal="center" vertical="center"/>
    </xf>
    <xf numFmtId="0" fontId="1" fillId="17" borderId="45"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20" xfId="0" applyFont="1" applyFill="1" applyBorder="1" applyAlignment="1">
      <alignment horizontal="center" vertical="center"/>
    </xf>
    <xf numFmtId="0" fontId="2" fillId="4" borderId="48" xfId="0" applyFont="1" applyFill="1" applyBorder="1" applyAlignment="1">
      <alignment horizontal="center" vertical="top" wrapText="1"/>
    </xf>
    <xf numFmtId="0" fontId="2" fillId="4" borderId="49" xfId="0" applyFont="1" applyFill="1" applyBorder="1" applyAlignment="1">
      <alignment horizontal="center" vertical="top" wrapText="1"/>
    </xf>
    <xf numFmtId="0" fontId="2" fillId="4" borderId="50" xfId="0" applyFont="1" applyFill="1" applyBorder="1" applyAlignment="1">
      <alignment horizontal="center" vertical="top" wrapText="1"/>
    </xf>
    <xf numFmtId="0" fontId="12" fillId="10" borderId="49" xfId="0" applyFont="1" applyFill="1" applyBorder="1" applyAlignment="1">
      <alignment horizontal="center" vertical="top" wrapText="1"/>
    </xf>
    <xf numFmtId="0" fontId="12" fillId="10" borderId="6" xfId="0" applyFont="1" applyFill="1" applyBorder="1" applyAlignment="1">
      <alignment horizontal="center" vertical="top" wrapText="1"/>
    </xf>
    <xf numFmtId="0" fontId="12" fillId="10" borderId="9" xfId="0" applyFont="1" applyFill="1" applyBorder="1" applyAlignment="1">
      <alignment horizontal="center" vertical="top" wrapText="1"/>
    </xf>
    <xf numFmtId="0" fontId="12" fillId="10" borderId="51" xfId="0" applyFont="1" applyFill="1" applyBorder="1" applyAlignment="1">
      <alignment horizontal="center" vertical="top" wrapText="1"/>
    </xf>
    <xf numFmtId="0" fontId="12" fillId="10" borderId="24" xfId="0" applyFont="1" applyFill="1" applyBorder="1" applyAlignment="1">
      <alignment horizontal="center" vertical="top" wrapText="1"/>
    </xf>
    <xf numFmtId="0" fontId="12" fillId="10" borderId="45"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2" fillId="17" borderId="6" xfId="0" applyFont="1" applyFill="1" applyBorder="1" applyAlignment="1">
      <alignment horizontal="left" vertical="center"/>
    </xf>
    <xf numFmtId="0" fontId="2" fillId="17" borderId="9" xfId="0" applyFont="1" applyFill="1" applyBorder="1" applyAlignment="1">
      <alignment horizontal="left" vertical="center"/>
    </xf>
    <xf numFmtId="0" fontId="2" fillId="12" borderId="53" xfId="0" applyFont="1" applyFill="1" applyBorder="1" applyAlignment="1">
      <alignment horizontal="center" vertical="center" wrapText="1"/>
    </xf>
    <xf numFmtId="0" fontId="2" fillId="17" borderId="1" xfId="0" applyFont="1" applyFill="1" applyBorder="1" applyAlignment="1">
      <alignment horizontal="left" vertical="center"/>
    </xf>
    <xf numFmtId="0" fontId="2" fillId="17" borderId="3" xfId="0" applyFont="1" applyFill="1" applyBorder="1" applyAlignment="1">
      <alignment horizontal="left" vertical="center"/>
    </xf>
    <xf numFmtId="0" fontId="0" fillId="0" borderId="4" xfId="0" applyBorder="1" applyAlignment="1">
      <alignment horizontal="center"/>
    </xf>
    <xf numFmtId="0" fontId="0" fillId="0" borderId="21" xfId="0" applyBorder="1" applyAlignment="1">
      <alignment horizontal="center"/>
    </xf>
    <xf numFmtId="0" fontId="95" fillId="11" borderId="21"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17" borderId="4" xfId="0" applyFont="1" applyFill="1" applyBorder="1" applyAlignment="1">
      <alignment horizontal="center" vertical="center" wrapText="1"/>
    </xf>
    <xf numFmtId="0" fontId="1" fillId="17" borderId="9" xfId="0" applyFont="1" applyFill="1" applyBorder="1" applyAlignment="1">
      <alignment horizontal="center" vertical="center" wrapText="1"/>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0" fontId="22" fillId="10" borderId="48" xfId="0" applyFont="1" applyFill="1" applyBorder="1" applyAlignment="1">
      <alignment horizontal="center" vertical="top" wrapText="1"/>
    </xf>
    <xf numFmtId="0" fontId="22" fillId="10" borderId="50" xfId="0" applyFont="1" applyFill="1" applyBorder="1" applyAlignment="1">
      <alignment horizontal="center" vertical="top" wrapText="1"/>
    </xf>
    <xf numFmtId="0" fontId="20" fillId="10" borderId="6"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45" xfId="0"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3" xfId="0" applyFont="1" applyFill="1" applyBorder="1" applyAlignment="1">
      <alignment horizontal="center" vertical="center"/>
    </xf>
    <xf numFmtId="0" fontId="2" fillId="7" borderId="45" xfId="0" applyFont="1" applyFill="1" applyBorder="1" applyAlignment="1">
      <alignment horizontal="center" vertical="center"/>
    </xf>
    <xf numFmtId="0" fontId="2" fillId="7" borderId="20" xfId="0" applyFont="1" applyFill="1" applyBorder="1" applyAlignment="1">
      <alignment horizontal="center" vertical="center"/>
    </xf>
    <xf numFmtId="0" fontId="12" fillId="0" borderId="0" xfId="0" applyFont="1" applyAlignment="1">
      <alignment horizontal="center"/>
    </xf>
    <xf numFmtId="0" fontId="1" fillId="0" borderId="5" xfId="0" applyFont="1" applyFill="1" applyBorder="1" applyAlignment="1">
      <alignment horizontal="left" vertical="center"/>
    </xf>
    <xf numFmtId="0" fontId="1" fillId="0" borderId="5" xfId="0" applyFont="1" applyFill="1" applyBorder="1" applyAlignment="1">
      <alignment vertical="center"/>
    </xf>
    <xf numFmtId="0" fontId="33" fillId="25" borderId="5" xfId="0" applyFont="1" applyFill="1" applyBorder="1" applyAlignment="1">
      <alignment horizontal="center"/>
    </xf>
    <xf numFmtId="0" fontId="33" fillId="25" borderId="5"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23"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cellXfs>
  <cellStyles count="2">
    <cellStyle name="Normal" xfId="0" builtinId="0"/>
    <cellStyle name="Normal 2" xfId="1" xr:uid="{00000000-0005-0000-0000-000002000000}"/>
  </cellStyles>
  <dxfs count="59">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1"/>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auto="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auto="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fgColor auto="1"/>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color theme="1"/>
      </font>
      <fill>
        <patternFill>
          <bgColor rgb="FF00B050"/>
        </patternFill>
      </fill>
    </dxf>
    <dxf>
      <font>
        <b/>
        <i val="0"/>
        <color theme="0"/>
      </font>
      <fill>
        <patternFill>
          <bgColor rgb="FFFF0000"/>
        </patternFill>
      </fill>
    </dxf>
    <dxf>
      <font>
        <b/>
        <i val="0"/>
        <color theme="0" tint="-4.9989318521683403E-2"/>
      </font>
      <fill>
        <patternFill>
          <bgColor rgb="FFFF6600"/>
        </patternFill>
      </fill>
    </dxf>
    <dxf>
      <font>
        <b/>
        <i val="0"/>
        <color theme="0"/>
      </font>
      <fill>
        <patternFill>
          <bgColor rgb="FFF6BB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s>
  <tableStyles count="0" defaultTableStyle="TableStyleMedium2" defaultPivotStyle="PivotStyleLight16"/>
  <colors>
    <mruColors>
      <color rgb="FF00CC66"/>
      <color rgb="FFFFEEB7"/>
      <color rgb="FF0099CC"/>
      <color rgb="FFFFFF66"/>
      <color rgb="FFFFFF00"/>
      <color rgb="FFFFFF99"/>
      <color rgb="FFFFE79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 Id="rId4"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79</xdr:col>
      <xdr:colOff>0</xdr:colOff>
      <xdr:row>58</xdr:row>
      <xdr:rowOff>47625</xdr:rowOff>
    </xdr:from>
    <xdr:to>
      <xdr:col>88</xdr:col>
      <xdr:colOff>538162</xdr:colOff>
      <xdr:row>75</xdr:row>
      <xdr:rowOff>95250</xdr:rowOff>
    </xdr:to>
    <xdr:pic>
      <xdr:nvPicPr>
        <xdr:cNvPr id="65" name="Imagem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
        <a:stretch>
          <a:fillRect/>
        </a:stretch>
      </xdr:blipFill>
      <xdr:spPr>
        <a:xfrm>
          <a:off x="55416450" y="11096625"/>
          <a:ext cx="6024562" cy="3286125"/>
        </a:xfrm>
        <a:prstGeom prst="rect">
          <a:avLst/>
        </a:prstGeom>
      </xdr:spPr>
    </xdr:pic>
    <xdr:clientData/>
  </xdr:twoCellAnchor>
  <xdr:twoCellAnchor editAs="oneCell">
    <xdr:from>
      <xdr:col>3</xdr:col>
      <xdr:colOff>409575</xdr:colOff>
      <xdr:row>1</xdr:row>
      <xdr:rowOff>104775</xdr:rowOff>
    </xdr:from>
    <xdr:to>
      <xdr:col>7</xdr:col>
      <xdr:colOff>80553</xdr:colOff>
      <xdr:row>4</xdr:row>
      <xdr:rowOff>54409</xdr:rowOff>
    </xdr:to>
    <xdr:pic>
      <xdr:nvPicPr>
        <xdr:cNvPr id="50" name="Imagem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38375" y="295275"/>
          <a:ext cx="1880778" cy="521134"/>
        </a:xfrm>
        <a:prstGeom prst="rect">
          <a:avLst/>
        </a:prstGeom>
      </xdr:spPr>
    </xdr:pic>
    <xdr:clientData/>
  </xdr:twoCellAnchor>
  <xdr:twoCellAnchor>
    <xdr:from>
      <xdr:col>3</xdr:col>
      <xdr:colOff>219075</xdr:colOff>
      <xdr:row>11</xdr:row>
      <xdr:rowOff>48308</xdr:rowOff>
    </xdr:from>
    <xdr:to>
      <xdr:col>6</xdr:col>
      <xdr:colOff>409575</xdr:colOff>
      <xdr:row>18</xdr:row>
      <xdr:rowOff>23148</xdr:rowOff>
    </xdr:to>
    <xdr:pic>
      <xdr:nvPicPr>
        <xdr:cNvPr id="71" name="Imagem 70" descr="Related image">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7875" y="2143808"/>
          <a:ext cx="1905000" cy="130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16</xdr:row>
      <xdr:rowOff>0</xdr:rowOff>
    </xdr:from>
    <xdr:to>
      <xdr:col>9</xdr:col>
      <xdr:colOff>304800</xdr:colOff>
      <xdr:row>17</xdr:row>
      <xdr:rowOff>114300</xdr:rowOff>
    </xdr:to>
    <xdr:sp macro="" textlink="">
      <xdr:nvSpPr>
        <xdr:cNvPr id="1035" name="AutoShape 11">
          <a:extLst>
            <a:ext uri="{FF2B5EF4-FFF2-40B4-BE49-F238E27FC236}">
              <a16:creationId xmlns:a16="http://schemas.microsoft.com/office/drawing/2014/main" id="{00000000-0008-0000-0100-00000B040000}"/>
            </a:ext>
          </a:extLst>
        </xdr:cNvPr>
        <xdr:cNvSpPr>
          <a:spLocks noChangeAspect="1" noChangeArrowheads="1"/>
        </xdr:cNvSpPr>
      </xdr:nvSpPr>
      <xdr:spPr bwMode="auto">
        <a:xfrm>
          <a:off x="5372100" y="304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114300</xdr:rowOff>
    </xdr:to>
    <xdr:sp macro="" textlink="">
      <xdr:nvSpPr>
        <xdr:cNvPr id="1037" name="AutoShape 13">
          <a:extLst>
            <a:ext uri="{FF2B5EF4-FFF2-40B4-BE49-F238E27FC236}">
              <a16:creationId xmlns:a16="http://schemas.microsoft.com/office/drawing/2014/main" id="{00000000-0008-0000-0100-00000D040000}"/>
            </a:ext>
          </a:extLst>
        </xdr:cNvPr>
        <xdr:cNvSpPr>
          <a:spLocks noChangeAspect="1" noChangeArrowheads="1"/>
        </xdr:cNvSpPr>
      </xdr:nvSpPr>
      <xdr:spPr bwMode="auto">
        <a:xfrm>
          <a:off x="2438400" y="83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50</xdr:row>
      <xdr:rowOff>0</xdr:rowOff>
    </xdr:from>
    <xdr:to>
      <xdr:col>22</xdr:col>
      <xdr:colOff>304800</xdr:colOff>
      <xdr:row>51</xdr:row>
      <xdr:rowOff>114300</xdr:rowOff>
    </xdr:to>
    <xdr:sp macro="" textlink="">
      <xdr:nvSpPr>
        <xdr:cNvPr id="1039" name="AutoShape 15">
          <a:extLst>
            <a:ext uri="{FF2B5EF4-FFF2-40B4-BE49-F238E27FC236}">
              <a16:creationId xmlns:a16="http://schemas.microsoft.com/office/drawing/2014/main" id="{00000000-0008-0000-0100-00000F040000}"/>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80</xdr:col>
      <xdr:colOff>0</xdr:colOff>
      <xdr:row>45</xdr:row>
      <xdr:rowOff>0</xdr:rowOff>
    </xdr:from>
    <xdr:to>
      <xdr:col>80</xdr:col>
      <xdr:colOff>304800</xdr:colOff>
      <xdr:row>46</xdr:row>
      <xdr:rowOff>114300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spect="1" noChangeArrowheads="1"/>
        </xdr:cNvSpPr>
      </xdr:nvSpPr>
      <xdr:spPr bwMode="auto">
        <a:xfrm>
          <a:off x="93916500"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79</xdr:col>
      <xdr:colOff>76201</xdr:colOff>
      <xdr:row>0</xdr:row>
      <xdr:rowOff>57149</xdr:rowOff>
    </xdr:from>
    <xdr:ext cx="5743574" cy="9153525"/>
    <xdr:sp macro="" textlink="">
      <xdr:nvSpPr>
        <xdr:cNvPr id="60" name="CaixaDeTexto 59">
          <a:extLst>
            <a:ext uri="{FF2B5EF4-FFF2-40B4-BE49-F238E27FC236}">
              <a16:creationId xmlns:a16="http://schemas.microsoft.com/office/drawing/2014/main" id="{00000000-0008-0000-0100-00003C000000}"/>
            </a:ext>
          </a:extLst>
        </xdr:cNvPr>
        <xdr:cNvSpPr txBox="1"/>
      </xdr:nvSpPr>
      <xdr:spPr>
        <a:xfrm>
          <a:off x="43624501" y="57149"/>
          <a:ext cx="5743574" cy="9153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pt-BR" sz="1100" b="1">
              <a:solidFill>
                <a:schemeClr val="tx1"/>
              </a:solidFill>
              <a:effectLst/>
              <a:latin typeface="+mn-lt"/>
              <a:ea typeface="+mn-ea"/>
              <a:cs typeface="+mn-cs"/>
            </a:rPr>
            <a:t>29.0 - Deliberações de Segurança: </a:t>
          </a:r>
        </a:p>
        <a:p>
          <a:pPr algn="just"/>
          <a:endParaRPr lang="pt-BR" sz="1100">
            <a:solidFill>
              <a:schemeClr val="tx1"/>
            </a:solidFill>
            <a:effectLst/>
            <a:latin typeface="+mn-lt"/>
            <a:ea typeface="+mn-ea"/>
            <a:cs typeface="+mn-cs"/>
          </a:endParaRPr>
        </a:p>
        <a:p>
          <a:pPr algn="just"/>
          <a:r>
            <a:rPr lang="pt-BR" sz="1100">
              <a:solidFill>
                <a:schemeClr val="tx1"/>
              </a:solidFill>
              <a:effectLst/>
              <a:latin typeface="+mn-lt"/>
              <a:ea typeface="+mn-ea"/>
              <a:cs typeface="+mn-cs"/>
            </a:rPr>
            <a:t>1 - Solicitar com antecedência mínima de 72h, o policiamento Interno e externo para seus jogos, e que se posicione no horário estabelecido para a abertura dos portões, providenciando para que o policiamento do campo seja feito exclusivamente por policiais fardados ou em caso de utilização de seguranças (STWARDS) informando ao delegado da partida a quantidade e identificando os mesmos.</a:t>
          </a:r>
        </a:p>
        <a:p>
          <a:pPr algn="just"/>
          <a:endParaRPr lang="pt-BR" sz="1100">
            <a:solidFill>
              <a:schemeClr val="tx1"/>
            </a:solidFill>
            <a:effectLst/>
            <a:latin typeface="+mn-lt"/>
            <a:ea typeface="+mn-ea"/>
            <a:cs typeface="+mn-cs"/>
          </a:endParaRPr>
        </a:p>
        <a:p>
          <a:pPr algn="just"/>
          <a:r>
            <a:rPr lang="pt-BR" sz="1100">
              <a:solidFill>
                <a:schemeClr val="tx1"/>
              </a:solidFill>
              <a:effectLst/>
              <a:latin typeface="+mn-lt"/>
              <a:ea typeface="+mn-ea"/>
              <a:cs typeface="+mn-cs"/>
            </a:rPr>
            <a:t>2 - A Fiscalização da área interna de competição e gramado, portões de acesso a vestiários, serão realizadas pela Policia Militar , com o auxilio dos delegados da </a:t>
          </a:r>
          <a:r>
            <a:rPr lang="pt-BR" sz="1100" b="1">
              <a:solidFill>
                <a:schemeClr val="tx1"/>
              </a:solidFill>
              <a:effectLst/>
              <a:latin typeface="+mn-lt"/>
              <a:ea typeface="+mn-ea"/>
              <a:cs typeface="+mn-cs"/>
            </a:rPr>
            <a:t>FFERJ</a:t>
          </a:r>
          <a:r>
            <a:rPr lang="pt-BR" sz="1100">
              <a:solidFill>
                <a:schemeClr val="tx1"/>
              </a:solidFill>
              <a:effectLst/>
              <a:latin typeface="+mn-lt"/>
              <a:ea typeface="+mn-ea"/>
              <a:cs typeface="+mn-cs"/>
            </a:rPr>
            <a:t>, e equipe de arbitragem. Pessoas portando crachás de acesso distribuído por entidade, que não tenham direito de permanecer na área de competição, assim como, diretores, dirigentes, funcionários e atletas que não constem na relação de partida dos clubes, serão identificadas e orientadas a não permanecerem, a insistência após identificação previa, ensejará no auxilio de força Policial para sua retirada.</a:t>
          </a:r>
        </a:p>
        <a:p>
          <a:pPr algn="just"/>
          <a:endParaRPr lang="pt-BR" sz="1100"/>
        </a:p>
      </xdr:txBody>
    </xdr:sp>
    <xdr:clientData/>
  </xdr:oneCellAnchor>
  <xdr:oneCellAnchor>
    <xdr:from>
      <xdr:col>43</xdr:col>
      <xdr:colOff>0</xdr:colOff>
      <xdr:row>49</xdr:row>
      <xdr:rowOff>0</xdr:rowOff>
    </xdr:from>
    <xdr:ext cx="304800" cy="304800"/>
    <xdr:sp macro="" textlink="">
      <xdr:nvSpPr>
        <xdr:cNvPr id="32" name="AutoShape 15">
          <a:extLst>
            <a:ext uri="{FF2B5EF4-FFF2-40B4-BE49-F238E27FC236}">
              <a16:creationId xmlns:a16="http://schemas.microsoft.com/office/drawing/2014/main" id="{2C35FC83-EF8B-45DD-BDF2-AEC82398EE56}"/>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33" name="AutoShape 15">
          <a:extLst>
            <a:ext uri="{FF2B5EF4-FFF2-40B4-BE49-F238E27FC236}">
              <a16:creationId xmlns:a16="http://schemas.microsoft.com/office/drawing/2014/main" id="{6F8B3364-DDB5-434C-97A7-775622593CD5}"/>
            </a:ext>
          </a:extLst>
        </xdr:cNvPr>
        <xdr:cNvSpPr>
          <a:spLocks noChangeAspect="1" noChangeArrowheads="1"/>
        </xdr:cNvSpPr>
      </xdr:nvSpPr>
      <xdr:spPr bwMode="auto">
        <a:xfrm>
          <a:off x="145351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34" name="AutoShape 15">
          <a:extLst>
            <a:ext uri="{FF2B5EF4-FFF2-40B4-BE49-F238E27FC236}">
              <a16:creationId xmlns:a16="http://schemas.microsoft.com/office/drawing/2014/main" id="{098C7A74-5EF9-463C-B1AE-6A4A1A2749AA}"/>
            </a:ext>
          </a:extLst>
        </xdr:cNvPr>
        <xdr:cNvSpPr>
          <a:spLocks noChangeAspect="1" noChangeArrowheads="1"/>
        </xdr:cNvSpPr>
      </xdr:nvSpPr>
      <xdr:spPr bwMode="auto">
        <a:xfrm>
          <a:off x="71056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61</xdr:col>
      <xdr:colOff>0</xdr:colOff>
      <xdr:row>50</xdr:row>
      <xdr:rowOff>0</xdr:rowOff>
    </xdr:from>
    <xdr:ext cx="304800" cy="304800"/>
    <xdr:sp macro="" textlink="">
      <xdr:nvSpPr>
        <xdr:cNvPr id="35" name="AutoShape 15">
          <a:extLst>
            <a:ext uri="{FF2B5EF4-FFF2-40B4-BE49-F238E27FC236}">
              <a16:creationId xmlns:a16="http://schemas.microsoft.com/office/drawing/2014/main" id="{7C597395-B4C4-42A6-88B0-A823B985CF33}"/>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50</xdr:row>
      <xdr:rowOff>0</xdr:rowOff>
    </xdr:from>
    <xdr:ext cx="304800" cy="304800"/>
    <xdr:sp macro="" textlink="">
      <xdr:nvSpPr>
        <xdr:cNvPr id="37" name="AutoShape 15">
          <a:extLst>
            <a:ext uri="{FF2B5EF4-FFF2-40B4-BE49-F238E27FC236}">
              <a16:creationId xmlns:a16="http://schemas.microsoft.com/office/drawing/2014/main" id="{93726B2D-73E0-4EB4-8090-651973DC3101}"/>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43</xdr:col>
      <xdr:colOff>0</xdr:colOff>
      <xdr:row>49</xdr:row>
      <xdr:rowOff>0</xdr:rowOff>
    </xdr:from>
    <xdr:ext cx="304800" cy="304800"/>
    <xdr:sp macro="" textlink="">
      <xdr:nvSpPr>
        <xdr:cNvPr id="38" name="AutoShape 15">
          <a:extLst>
            <a:ext uri="{FF2B5EF4-FFF2-40B4-BE49-F238E27FC236}">
              <a16:creationId xmlns:a16="http://schemas.microsoft.com/office/drawing/2014/main" id="{9E02448F-3487-496F-BF39-CF89327F68A6}"/>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43</xdr:col>
      <xdr:colOff>0</xdr:colOff>
      <xdr:row>49</xdr:row>
      <xdr:rowOff>0</xdr:rowOff>
    </xdr:from>
    <xdr:ext cx="304800" cy="304800"/>
    <xdr:sp macro="" textlink="">
      <xdr:nvSpPr>
        <xdr:cNvPr id="40" name="AutoShape 15">
          <a:extLst>
            <a:ext uri="{FF2B5EF4-FFF2-40B4-BE49-F238E27FC236}">
              <a16:creationId xmlns:a16="http://schemas.microsoft.com/office/drawing/2014/main" id="{7AEC4CE5-4043-4EF2-A7D4-A3453EC9472E}"/>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71</xdr:col>
      <xdr:colOff>0</xdr:colOff>
      <xdr:row>50</xdr:row>
      <xdr:rowOff>0</xdr:rowOff>
    </xdr:from>
    <xdr:ext cx="304800" cy="304800"/>
    <xdr:sp macro="" textlink="">
      <xdr:nvSpPr>
        <xdr:cNvPr id="48" name="AutoShape 15">
          <a:extLst>
            <a:ext uri="{FF2B5EF4-FFF2-40B4-BE49-F238E27FC236}">
              <a16:creationId xmlns:a16="http://schemas.microsoft.com/office/drawing/2014/main" id="{B25C161C-A1C7-4B6F-AE1E-3F0A0DDD34CB}"/>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71</xdr:col>
      <xdr:colOff>0</xdr:colOff>
      <xdr:row>50</xdr:row>
      <xdr:rowOff>0</xdr:rowOff>
    </xdr:from>
    <xdr:ext cx="304800" cy="304800"/>
    <xdr:sp macro="" textlink="">
      <xdr:nvSpPr>
        <xdr:cNvPr id="49" name="AutoShape 15">
          <a:extLst>
            <a:ext uri="{FF2B5EF4-FFF2-40B4-BE49-F238E27FC236}">
              <a16:creationId xmlns:a16="http://schemas.microsoft.com/office/drawing/2014/main" id="{5DEE0E4A-4CDD-4F56-9D4A-06147EE7D4CD}"/>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71</xdr:col>
      <xdr:colOff>0</xdr:colOff>
      <xdr:row>50</xdr:row>
      <xdr:rowOff>0</xdr:rowOff>
    </xdr:from>
    <xdr:ext cx="304800" cy="304800"/>
    <xdr:sp macro="" textlink="">
      <xdr:nvSpPr>
        <xdr:cNvPr id="51" name="AutoShape 15">
          <a:extLst>
            <a:ext uri="{FF2B5EF4-FFF2-40B4-BE49-F238E27FC236}">
              <a16:creationId xmlns:a16="http://schemas.microsoft.com/office/drawing/2014/main" id="{7499D57D-E2C3-410C-8E18-3F399F5A8D66}"/>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71</xdr:col>
      <xdr:colOff>0</xdr:colOff>
      <xdr:row>50</xdr:row>
      <xdr:rowOff>0</xdr:rowOff>
    </xdr:from>
    <xdr:ext cx="304800" cy="304800"/>
    <xdr:sp macro="" textlink="">
      <xdr:nvSpPr>
        <xdr:cNvPr id="53" name="AutoShape 15">
          <a:extLst>
            <a:ext uri="{FF2B5EF4-FFF2-40B4-BE49-F238E27FC236}">
              <a16:creationId xmlns:a16="http://schemas.microsoft.com/office/drawing/2014/main" id="{6E66C636-CDE4-4B2B-9096-B3BCD9619625}"/>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390525</xdr:colOff>
      <xdr:row>18</xdr:row>
      <xdr:rowOff>133350</xdr:rowOff>
    </xdr:from>
    <xdr:to>
      <xdr:col>4</xdr:col>
      <xdr:colOff>161925</xdr:colOff>
      <xdr:row>23</xdr:row>
      <xdr:rowOff>171450</xdr:rowOff>
    </xdr:to>
    <xdr:pic>
      <xdr:nvPicPr>
        <xdr:cNvPr id="25" name="Imagem 24" descr="Flamengo - RJ">
          <a:extLst>
            <a:ext uri="{FF2B5EF4-FFF2-40B4-BE49-F238E27FC236}">
              <a16:creationId xmlns:a16="http://schemas.microsoft.com/office/drawing/2014/main" id="{1B2DCBAA-E8AA-4141-8225-D63D2028B6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09725" y="356235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26</xdr:row>
      <xdr:rowOff>0</xdr:rowOff>
    </xdr:from>
    <xdr:to>
      <xdr:col>9</xdr:col>
      <xdr:colOff>304800</xdr:colOff>
      <xdr:row>27</xdr:row>
      <xdr:rowOff>114300</xdr:rowOff>
    </xdr:to>
    <xdr:sp macro="" textlink="">
      <xdr:nvSpPr>
        <xdr:cNvPr id="1031" name="AutoShape 7" descr="Goiás - GO">
          <a:extLst>
            <a:ext uri="{FF2B5EF4-FFF2-40B4-BE49-F238E27FC236}">
              <a16:creationId xmlns:a16="http://schemas.microsoft.com/office/drawing/2014/main" id="{807DA2BC-309A-42CE-B8B5-09F23B4B9EC5}"/>
            </a:ext>
          </a:extLst>
        </xdr:cNvPr>
        <xdr:cNvSpPr>
          <a:spLocks noChangeAspect="1" noChangeArrowheads="1"/>
        </xdr:cNvSpPr>
      </xdr:nvSpPr>
      <xdr:spPr bwMode="auto">
        <a:xfrm>
          <a:off x="53721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xdr:row>
      <xdr:rowOff>0</xdr:rowOff>
    </xdr:from>
    <xdr:to>
      <xdr:col>14</xdr:col>
      <xdr:colOff>304800</xdr:colOff>
      <xdr:row>20</xdr:row>
      <xdr:rowOff>114300</xdr:rowOff>
    </xdr:to>
    <xdr:sp macro="" textlink="">
      <xdr:nvSpPr>
        <xdr:cNvPr id="1033" name="AutoShape 9" descr="Goiás - GO">
          <a:extLst>
            <a:ext uri="{FF2B5EF4-FFF2-40B4-BE49-F238E27FC236}">
              <a16:creationId xmlns:a16="http://schemas.microsoft.com/office/drawing/2014/main" id="{88EC012D-F1E5-46C9-928E-AD2FDA035B45}"/>
            </a:ext>
          </a:extLst>
        </xdr:cNvPr>
        <xdr:cNvSpPr>
          <a:spLocks noChangeAspect="1" noChangeArrowheads="1"/>
        </xdr:cNvSpPr>
      </xdr:nvSpPr>
      <xdr:spPr bwMode="auto">
        <a:xfrm>
          <a:off x="8324850"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123826</xdr:colOff>
      <xdr:row>0</xdr:row>
      <xdr:rowOff>95250</xdr:rowOff>
    </xdr:from>
    <xdr:to>
      <xdr:col>2</xdr:col>
      <xdr:colOff>161926</xdr:colOff>
      <xdr:row>8</xdr:row>
      <xdr:rowOff>66583</xdr:rowOff>
    </xdr:to>
    <xdr:pic>
      <xdr:nvPicPr>
        <xdr:cNvPr id="27" name="Imagem 26" descr="Brasão do Distrito Federal (Brasil) – Wikipédia, a enciclopédia livre">
          <a:extLst>
            <a:ext uri="{FF2B5EF4-FFF2-40B4-BE49-F238E27FC236}">
              <a16:creationId xmlns:a16="http://schemas.microsoft.com/office/drawing/2014/main" id="{3886FE0A-D4CD-4932-ACA5-5C9951C952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3826" y="95250"/>
          <a:ext cx="1257300" cy="1495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314325</xdr:colOff>
      <xdr:row>18</xdr:row>
      <xdr:rowOff>133350</xdr:rowOff>
    </xdr:from>
    <xdr:to>
      <xdr:col>7</xdr:col>
      <xdr:colOff>47625</xdr:colOff>
      <xdr:row>23</xdr:row>
      <xdr:rowOff>133350</xdr:rowOff>
    </xdr:to>
    <xdr:pic>
      <xdr:nvPicPr>
        <xdr:cNvPr id="29" name="Imagem 28" descr="Palmeiras - SP">
          <a:extLst>
            <a:ext uri="{FF2B5EF4-FFF2-40B4-BE49-F238E27FC236}">
              <a16:creationId xmlns:a16="http://schemas.microsoft.com/office/drawing/2014/main" id="{FE82093E-A5E9-429C-A9C2-629DEA9C2B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48025" y="35623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128477</xdr:colOff>
      <xdr:row>0</xdr:row>
      <xdr:rowOff>124108</xdr:rowOff>
    </xdr:from>
    <xdr:to>
      <xdr:col>22</xdr:col>
      <xdr:colOff>169945</xdr:colOff>
      <xdr:row>0</xdr:row>
      <xdr:rowOff>645242</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3391" y="124108"/>
          <a:ext cx="1880778" cy="521134"/>
        </a:xfrm>
        <a:prstGeom prst="rect">
          <a:avLst/>
        </a:prstGeom>
      </xdr:spPr>
    </xdr:pic>
    <xdr:clientData/>
  </xdr:twoCellAnchor>
  <xdr:twoCellAnchor editAs="oneCell">
    <xdr:from>
      <xdr:col>16</xdr:col>
      <xdr:colOff>204598</xdr:colOff>
      <xdr:row>0</xdr:row>
      <xdr:rowOff>161461</xdr:rowOff>
    </xdr:from>
    <xdr:to>
      <xdr:col>18</xdr:col>
      <xdr:colOff>252136</xdr:colOff>
      <xdr:row>0</xdr:row>
      <xdr:rowOff>703078</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0201" y="161461"/>
          <a:ext cx="1273745" cy="541617"/>
        </a:xfrm>
        <a:prstGeom prst="rect">
          <a:avLst/>
        </a:prstGeom>
      </xdr:spPr>
    </xdr:pic>
    <xdr:clientData/>
  </xdr:twoCellAnchor>
  <xdr:twoCellAnchor editAs="oneCell">
    <xdr:from>
      <xdr:col>24</xdr:col>
      <xdr:colOff>0</xdr:colOff>
      <xdr:row>7</xdr:row>
      <xdr:rowOff>0</xdr:rowOff>
    </xdr:from>
    <xdr:to>
      <xdr:col>24</xdr:col>
      <xdr:colOff>304800</xdr:colOff>
      <xdr:row>7</xdr:row>
      <xdr:rowOff>304800</xdr:rowOff>
    </xdr:to>
    <xdr:sp macro="" textlink="">
      <xdr:nvSpPr>
        <xdr:cNvPr id="3076" name="AutoShape 4" descr="Resultado de imagem para palmeiras png">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124587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328448</xdr:colOff>
      <xdr:row>7</xdr:row>
      <xdr:rowOff>43795</xdr:rowOff>
    </xdr:from>
    <xdr:to>
      <xdr:col>11</xdr:col>
      <xdr:colOff>218966</xdr:colOff>
      <xdr:row>7</xdr:row>
      <xdr:rowOff>611728</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4948620" y="1839312"/>
          <a:ext cx="1270001" cy="567933"/>
        </a:xfrm>
        <a:prstGeom prst="rect">
          <a:avLst/>
        </a:prstGeom>
      </xdr:spPr>
    </xdr:pic>
    <xdr:clientData/>
  </xdr:twoCellAnchor>
  <xdr:twoCellAnchor editAs="oneCell">
    <xdr:from>
      <xdr:col>12</xdr:col>
      <xdr:colOff>1</xdr:colOff>
      <xdr:row>7</xdr:row>
      <xdr:rowOff>43793</xdr:rowOff>
    </xdr:from>
    <xdr:to>
      <xdr:col>12</xdr:col>
      <xdr:colOff>580259</xdr:colOff>
      <xdr:row>7</xdr:row>
      <xdr:rowOff>624051</xdr:rowOff>
    </xdr:to>
    <xdr:pic>
      <xdr:nvPicPr>
        <xdr:cNvPr id="10" name="Imagem 9" descr="Vasco da Gama - RJ">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95260" y="1839310"/>
          <a:ext cx="580258" cy="580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347923</xdr:colOff>
      <xdr:row>1</xdr:row>
      <xdr:rowOff>140756</xdr:rowOff>
    </xdr:from>
    <xdr:to>
      <xdr:col>24</xdr:col>
      <xdr:colOff>280122</xdr:colOff>
      <xdr:row>1</xdr:row>
      <xdr:rowOff>571445</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748" y="331256"/>
          <a:ext cx="1545676" cy="430689"/>
        </a:xfrm>
        <a:prstGeom prst="rect">
          <a:avLst/>
        </a:prstGeom>
      </xdr:spPr>
    </xdr:pic>
    <xdr:clientData/>
  </xdr:twoCellAnchor>
  <xdr:twoCellAnchor editAs="oneCell">
    <xdr:from>
      <xdr:col>17</xdr:col>
      <xdr:colOff>322024</xdr:colOff>
      <xdr:row>1</xdr:row>
      <xdr:rowOff>132886</xdr:rowOff>
    </xdr:from>
    <xdr:to>
      <xdr:col>20</xdr:col>
      <xdr:colOff>75442</xdr:colOff>
      <xdr:row>1</xdr:row>
      <xdr:rowOff>674503</xdr:rowOff>
    </xdr:to>
    <xdr:pic>
      <xdr:nvPicPr>
        <xdr:cNvPr id="10" name="Imagem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17251" y="320500"/>
          <a:ext cx="1254327" cy="54161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workbookViewId="0">
      <selection activeCell="F5" sqref="F5"/>
    </sheetView>
  </sheetViews>
  <sheetFormatPr defaultRowHeight="15"/>
  <cols>
    <col min="1" max="1" width="41.5703125" customWidth="1"/>
    <col min="2" max="2" width="54" customWidth="1"/>
    <col min="3" max="5" width="32.28515625" customWidth="1"/>
    <col min="6" max="6" width="26.28515625" customWidth="1"/>
  </cols>
  <sheetData>
    <row r="1" spans="1:9" ht="24" customHeight="1" thickBot="1">
      <c r="A1" s="471" t="s">
        <v>219</v>
      </c>
      <c r="B1" s="472"/>
      <c r="C1" s="472"/>
      <c r="D1" s="472"/>
      <c r="E1" s="481"/>
    </row>
    <row r="2" spans="1:9" s="108" customFormat="1" ht="15.75" thickBot="1">
      <c r="A2" s="113" t="s">
        <v>263</v>
      </c>
      <c r="B2" s="113" t="s">
        <v>218</v>
      </c>
      <c r="C2" s="478" t="s">
        <v>264</v>
      </c>
      <c r="D2" s="479"/>
      <c r="E2" s="480"/>
    </row>
    <row r="3" spans="1:9" ht="78" customHeight="1" thickBot="1">
      <c r="A3" s="109" t="s">
        <v>216</v>
      </c>
      <c r="B3" s="104" t="s">
        <v>213</v>
      </c>
      <c r="C3" s="110" t="s">
        <v>252</v>
      </c>
      <c r="D3" s="103" t="s">
        <v>255</v>
      </c>
      <c r="E3" s="111" t="s">
        <v>256</v>
      </c>
      <c r="G3">
        <v>1</v>
      </c>
      <c r="H3" t="s">
        <v>332</v>
      </c>
      <c r="I3">
        <v>1</v>
      </c>
    </row>
    <row r="4" spans="1:9" ht="78" customHeight="1" thickBot="1">
      <c r="A4" s="94" t="s">
        <v>251</v>
      </c>
      <c r="B4" s="105" t="s">
        <v>214</v>
      </c>
      <c r="C4" s="100" t="s">
        <v>253</v>
      </c>
      <c r="D4" s="482" t="s">
        <v>257</v>
      </c>
      <c r="E4" s="483"/>
      <c r="G4">
        <v>2</v>
      </c>
      <c r="H4" t="s">
        <v>333</v>
      </c>
      <c r="I4">
        <v>2</v>
      </c>
    </row>
    <row r="5" spans="1:9" ht="78" customHeight="1" thickBot="1">
      <c r="A5" s="94" t="s">
        <v>215</v>
      </c>
      <c r="B5" s="105" t="s">
        <v>217</v>
      </c>
      <c r="C5" s="100" t="s">
        <v>254</v>
      </c>
      <c r="D5" s="101" t="s">
        <v>258</v>
      </c>
      <c r="E5" s="102" t="s">
        <v>259</v>
      </c>
      <c r="G5">
        <v>3</v>
      </c>
      <c r="H5" t="s">
        <v>315</v>
      </c>
      <c r="I5">
        <v>3</v>
      </c>
    </row>
    <row r="6" spans="1:9" ht="78" customHeight="1" thickBot="1">
      <c r="A6" s="95" t="s">
        <v>226</v>
      </c>
      <c r="B6" s="106" t="s">
        <v>220</v>
      </c>
      <c r="C6" s="107" t="s">
        <v>221</v>
      </c>
      <c r="D6" s="98" t="s">
        <v>221</v>
      </c>
      <c r="E6" s="103" t="s">
        <v>221</v>
      </c>
      <c r="G6">
        <v>4</v>
      </c>
      <c r="H6" t="s">
        <v>82</v>
      </c>
      <c r="I6">
        <v>4</v>
      </c>
    </row>
    <row r="7" spans="1:9" ht="78" customHeight="1" thickBot="1">
      <c r="A7" s="96" t="s">
        <v>225</v>
      </c>
      <c r="B7" s="112" t="s">
        <v>222</v>
      </c>
      <c r="C7" s="97" t="s">
        <v>260</v>
      </c>
      <c r="D7" s="98" t="s">
        <v>261</v>
      </c>
      <c r="E7" s="103" t="s">
        <v>262</v>
      </c>
      <c r="G7">
        <v>5</v>
      </c>
      <c r="H7" t="s">
        <v>316</v>
      </c>
      <c r="I7">
        <v>5</v>
      </c>
    </row>
    <row r="8" spans="1:9" ht="24" customHeight="1" thickBot="1">
      <c r="A8" s="471" t="s">
        <v>1</v>
      </c>
      <c r="B8" s="472"/>
      <c r="C8" s="472"/>
      <c r="D8" s="472"/>
      <c r="E8" s="481"/>
    </row>
    <row r="9" spans="1:9" ht="15.75" thickBot="1">
      <c r="A9" s="113" t="s">
        <v>263</v>
      </c>
      <c r="B9" s="113" t="s">
        <v>218</v>
      </c>
      <c r="C9" s="478" t="s">
        <v>264</v>
      </c>
      <c r="D9" s="479"/>
      <c r="E9" s="480"/>
    </row>
    <row r="10" spans="1:9" ht="78" customHeight="1" thickBot="1">
      <c r="A10" s="109" t="s">
        <v>224</v>
      </c>
      <c r="B10" s="104" t="s">
        <v>229</v>
      </c>
      <c r="C10" s="110" t="s">
        <v>265</v>
      </c>
      <c r="D10" s="103" t="s">
        <v>266</v>
      </c>
      <c r="E10" s="111" t="s">
        <v>267</v>
      </c>
    </row>
    <row r="11" spans="1:9" ht="78" customHeight="1" thickBot="1">
      <c r="A11" s="94" t="s">
        <v>223</v>
      </c>
      <c r="B11" s="105" t="s">
        <v>230</v>
      </c>
      <c r="C11" s="100" t="s">
        <v>268</v>
      </c>
      <c r="D11" s="114" t="s">
        <v>269</v>
      </c>
      <c r="E11" s="93" t="s">
        <v>270</v>
      </c>
    </row>
    <row r="12" spans="1:9" ht="78" customHeight="1" thickBot="1">
      <c r="A12" s="94" t="s">
        <v>227</v>
      </c>
      <c r="B12" s="105" t="s">
        <v>243</v>
      </c>
      <c r="C12" s="100" t="s">
        <v>271</v>
      </c>
      <c r="D12" s="101" t="s">
        <v>273</v>
      </c>
      <c r="E12" s="102" t="s">
        <v>272</v>
      </c>
    </row>
    <row r="13" spans="1:9" ht="78" customHeight="1" thickBot="1">
      <c r="A13" s="95" t="s">
        <v>228</v>
      </c>
      <c r="B13" s="106" t="s">
        <v>244</v>
      </c>
      <c r="C13" s="107" t="s">
        <v>274</v>
      </c>
      <c r="D13" s="98" t="s">
        <v>275</v>
      </c>
      <c r="E13" s="103" t="s">
        <v>276</v>
      </c>
    </row>
    <row r="14" spans="1:9" ht="24" customHeight="1" thickBot="1">
      <c r="A14" s="471" t="s">
        <v>87</v>
      </c>
      <c r="B14" s="472"/>
      <c r="C14" s="472"/>
      <c r="D14" s="472"/>
      <c r="E14" s="481"/>
    </row>
    <row r="15" spans="1:9" ht="15.75" thickBot="1">
      <c r="A15" s="113" t="s">
        <v>263</v>
      </c>
      <c r="B15" s="113" t="s">
        <v>218</v>
      </c>
      <c r="C15" s="478" t="s">
        <v>264</v>
      </c>
      <c r="D15" s="479"/>
      <c r="E15" s="480"/>
    </row>
    <row r="16" spans="1:9" ht="78" customHeight="1" thickBot="1">
      <c r="A16" s="468" t="s">
        <v>245</v>
      </c>
      <c r="B16" s="104" t="s">
        <v>277</v>
      </c>
      <c r="C16" s="115" t="s">
        <v>73</v>
      </c>
      <c r="D16" s="116" t="s">
        <v>74</v>
      </c>
      <c r="E16" s="111"/>
    </row>
    <row r="17" spans="1:6" ht="78" customHeight="1" thickBot="1">
      <c r="A17" s="469"/>
      <c r="B17" s="105" t="s">
        <v>278</v>
      </c>
      <c r="C17" s="117" t="s">
        <v>73</v>
      </c>
      <c r="D17" s="118" t="s">
        <v>74</v>
      </c>
      <c r="E17" s="93"/>
    </row>
    <row r="18" spans="1:6" ht="78" customHeight="1" thickBot="1">
      <c r="A18" s="470"/>
      <c r="B18" s="105" t="s">
        <v>81</v>
      </c>
      <c r="C18" s="117" t="s">
        <v>73</v>
      </c>
      <c r="D18" s="101" t="s">
        <v>74</v>
      </c>
      <c r="E18" s="102"/>
    </row>
    <row r="19" spans="1:6" ht="24" customHeight="1" thickBot="1">
      <c r="A19" s="471" t="s">
        <v>121</v>
      </c>
      <c r="B19" s="472"/>
      <c r="C19" s="473"/>
      <c r="D19" s="473"/>
      <c r="E19" s="474"/>
    </row>
    <row r="20" spans="1:6" ht="15.75" thickBot="1">
      <c r="A20" s="113" t="s">
        <v>263</v>
      </c>
      <c r="B20" s="113" t="s">
        <v>218</v>
      </c>
      <c r="C20" s="478" t="s">
        <v>264</v>
      </c>
      <c r="D20" s="479"/>
      <c r="E20" s="479"/>
      <c r="F20" s="480"/>
    </row>
    <row r="21" spans="1:6" ht="78" customHeight="1" thickBot="1">
      <c r="A21" s="109" t="s">
        <v>279</v>
      </c>
      <c r="B21" s="475" t="s">
        <v>247</v>
      </c>
      <c r="C21" s="110" t="s">
        <v>281</v>
      </c>
      <c r="D21" s="103" t="s">
        <v>284</v>
      </c>
      <c r="E21" s="111" t="s">
        <v>287</v>
      </c>
      <c r="F21" s="99" t="s">
        <v>290</v>
      </c>
    </row>
    <row r="22" spans="1:6" ht="78" customHeight="1" thickBot="1">
      <c r="A22" s="94" t="s">
        <v>280</v>
      </c>
      <c r="B22" s="476"/>
      <c r="C22" s="100" t="s">
        <v>282</v>
      </c>
      <c r="D22" s="114" t="s">
        <v>285</v>
      </c>
      <c r="E22" s="93" t="s">
        <v>288</v>
      </c>
      <c r="F22" s="93" t="s">
        <v>291</v>
      </c>
    </row>
    <row r="23" spans="1:6" ht="78" customHeight="1" thickBot="1">
      <c r="A23" s="94" t="s">
        <v>246</v>
      </c>
      <c r="B23" s="477"/>
      <c r="C23" s="100" t="s">
        <v>283</v>
      </c>
      <c r="D23" s="101" t="s">
        <v>286</v>
      </c>
      <c r="E23" s="102" t="s">
        <v>289</v>
      </c>
      <c r="F23" s="102" t="s">
        <v>292</v>
      </c>
    </row>
  </sheetData>
  <mergeCells count="11">
    <mergeCell ref="A16:A18"/>
    <mergeCell ref="A19:E19"/>
    <mergeCell ref="B21:B23"/>
    <mergeCell ref="C20:F20"/>
    <mergeCell ref="A1:E1"/>
    <mergeCell ref="A8:E8"/>
    <mergeCell ref="C9:E9"/>
    <mergeCell ref="A14:E14"/>
    <mergeCell ref="C15:E15"/>
    <mergeCell ref="D4:E4"/>
    <mergeCell ref="C2:E2"/>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60"/>
  <sheetViews>
    <sheetView showGridLines="0" tabSelected="1" workbookViewId="0">
      <selection activeCell="D7" sqref="D7:E7"/>
    </sheetView>
  </sheetViews>
  <sheetFormatPr defaultRowHeight="15"/>
  <cols>
    <col min="5" max="5" width="7.42578125" customWidth="1"/>
    <col min="6" max="6" width="9.140625" customWidth="1"/>
    <col min="10" max="10" width="11.140625" customWidth="1"/>
    <col min="11" max="11" width="5.7109375" customWidth="1"/>
    <col min="15" max="15" width="13.7109375" customWidth="1"/>
    <col min="16" max="16" width="11.85546875" bestFit="1" customWidth="1"/>
    <col min="19" max="19" width="4.7109375" customWidth="1"/>
    <col min="20" max="20" width="12" customWidth="1"/>
    <col min="21" max="21" width="5.7109375" customWidth="1"/>
    <col min="25" max="25" width="13.7109375" customWidth="1"/>
    <col min="26" max="26" width="11.85546875" bestFit="1" customWidth="1"/>
    <col min="29" max="29" width="4.7109375" customWidth="1"/>
    <col min="30" max="30" width="12" customWidth="1"/>
    <col min="31" max="31" width="8.85546875" hidden="1" customWidth="1"/>
    <col min="32" max="32" width="9.42578125" hidden="1" customWidth="1"/>
    <col min="33" max="33" width="6" hidden="1" customWidth="1"/>
    <col min="34" max="34" width="7.140625" hidden="1" customWidth="1"/>
    <col min="35" max="35" width="7.7109375" hidden="1" customWidth="1"/>
    <col min="36" max="36" width="9.5703125" hidden="1" customWidth="1"/>
    <col min="37" max="37" width="12.28515625" hidden="1" customWidth="1"/>
    <col min="38" max="40" width="7.7109375" hidden="1" customWidth="1"/>
    <col min="41" max="41" width="10.7109375" hidden="1" customWidth="1"/>
    <col min="42" max="42" width="5.7109375" customWidth="1"/>
    <col min="46" max="46" width="13.7109375" customWidth="1"/>
    <col min="47" max="47" width="11.85546875" bestFit="1" customWidth="1"/>
    <col min="50" max="50" width="4.7109375" customWidth="1"/>
    <col min="51" max="51" width="12" customWidth="1"/>
    <col min="52" max="52" width="5.7109375" customWidth="1"/>
    <col min="53" max="59" width="12.7109375" customWidth="1"/>
    <col min="60" max="60" width="5.7109375" customWidth="1"/>
    <col min="64" max="64" width="13.7109375" customWidth="1"/>
    <col min="65" max="65" width="11.85546875" bestFit="1" customWidth="1"/>
    <col min="68" max="68" width="4.7109375" customWidth="1"/>
    <col min="69" max="69" width="12" customWidth="1"/>
    <col min="70" max="70" width="5.7109375" customWidth="1"/>
    <col min="72" max="72" width="13.7109375" customWidth="1"/>
    <col min="73" max="74" width="8.7109375" customWidth="1"/>
    <col min="75" max="75" width="5.7109375" customWidth="1"/>
    <col min="77" max="77" width="13.5703125" customWidth="1"/>
    <col min="78" max="79" width="8.7109375" customWidth="1"/>
  </cols>
  <sheetData>
    <row r="1" spans="1:95" ht="15" customHeight="1" thickTop="1" thickBot="1">
      <c r="A1" s="280"/>
      <c r="B1" s="281"/>
      <c r="C1" s="281"/>
      <c r="D1" s="281"/>
      <c r="E1" s="281"/>
      <c r="F1" s="281"/>
      <c r="G1" s="281"/>
      <c r="H1" s="281"/>
      <c r="I1" s="281"/>
      <c r="J1" s="282"/>
      <c r="K1" s="484" t="s">
        <v>663</v>
      </c>
      <c r="L1" s="484"/>
      <c r="M1" s="484"/>
      <c r="N1" s="484"/>
      <c r="O1" s="484"/>
      <c r="P1" s="484"/>
      <c r="Q1" s="484"/>
      <c r="R1" s="484"/>
      <c r="S1" s="484"/>
      <c r="T1" s="485"/>
      <c r="U1" s="577" t="s">
        <v>570</v>
      </c>
      <c r="V1" s="484"/>
      <c r="W1" s="484"/>
      <c r="X1" s="484"/>
      <c r="Y1" s="484"/>
      <c r="Z1" s="484"/>
      <c r="AA1" s="484"/>
      <c r="AB1" s="484"/>
      <c r="AC1" s="484"/>
      <c r="AD1" s="485"/>
      <c r="AE1" s="586" t="s">
        <v>380</v>
      </c>
      <c r="AF1" s="587"/>
      <c r="AG1" s="587"/>
      <c r="AH1" s="587"/>
      <c r="AI1" s="587"/>
      <c r="AJ1" s="587"/>
      <c r="AK1" s="587"/>
      <c r="AL1" s="587"/>
      <c r="AM1" s="587"/>
      <c r="AN1" s="587"/>
      <c r="AO1" s="587"/>
      <c r="AP1" s="516" t="s">
        <v>608</v>
      </c>
      <c r="AQ1" s="517"/>
      <c r="AR1" s="517"/>
      <c r="AS1" s="517"/>
      <c r="AT1" s="517"/>
      <c r="AU1" s="517"/>
      <c r="AV1" s="517"/>
      <c r="AW1" s="517"/>
      <c r="AX1" s="517"/>
      <c r="AY1" s="518"/>
      <c r="AZ1" s="484" t="s">
        <v>695</v>
      </c>
      <c r="BA1" s="484"/>
      <c r="BB1" s="484"/>
      <c r="BC1" s="484"/>
      <c r="BD1" s="484"/>
      <c r="BE1" s="484"/>
      <c r="BF1" s="484"/>
      <c r="BG1" s="484"/>
      <c r="BH1" s="577" t="s">
        <v>691</v>
      </c>
      <c r="BI1" s="484"/>
      <c r="BJ1" s="484"/>
      <c r="BK1" s="484"/>
      <c r="BL1" s="484"/>
      <c r="BM1" s="484"/>
      <c r="BN1" s="484"/>
      <c r="BO1" s="484"/>
      <c r="BP1" s="484"/>
      <c r="BQ1" s="485"/>
      <c r="BR1" s="516" t="s">
        <v>730</v>
      </c>
      <c r="BS1" s="517"/>
      <c r="BT1" s="517"/>
      <c r="BU1" s="517"/>
      <c r="BV1" s="517"/>
      <c r="BW1" s="517"/>
      <c r="BX1" s="517"/>
      <c r="BY1" s="517"/>
      <c r="BZ1" s="517"/>
      <c r="CA1" s="518"/>
      <c r="CC1" s="317"/>
      <c r="CD1" s="317"/>
      <c r="CE1" s="317"/>
      <c r="CF1" s="317"/>
      <c r="CG1" s="317"/>
      <c r="CH1" s="317"/>
      <c r="CI1" s="317"/>
      <c r="CJ1" s="317"/>
      <c r="CK1" s="317"/>
      <c r="CL1" s="317"/>
      <c r="CM1" s="317"/>
      <c r="CN1" s="317"/>
      <c r="CO1" s="317"/>
      <c r="CP1" s="317"/>
      <c r="CQ1" s="317"/>
    </row>
    <row r="2" spans="1:95" ht="15" customHeight="1" thickTop="1" thickBot="1">
      <c r="A2" s="283"/>
      <c r="B2" s="216"/>
      <c r="C2" s="216"/>
      <c r="D2" s="216"/>
      <c r="E2" s="216"/>
      <c r="F2" s="216"/>
      <c r="G2" s="216"/>
      <c r="H2" s="216"/>
      <c r="I2" s="216"/>
      <c r="J2" s="284"/>
      <c r="K2" s="362"/>
      <c r="L2" s="500" t="str">
        <f>C25</f>
        <v>CR FLAMENGO</v>
      </c>
      <c r="M2" s="501"/>
      <c r="N2" s="501"/>
      <c r="O2" s="501"/>
      <c r="P2" s="501"/>
      <c r="Q2" s="501"/>
      <c r="R2" s="501"/>
      <c r="S2" s="501"/>
      <c r="T2" s="502"/>
      <c r="U2" s="330" t="s">
        <v>575</v>
      </c>
      <c r="V2" s="327" t="s">
        <v>581</v>
      </c>
      <c r="W2" s="328"/>
      <c r="X2" s="328"/>
      <c r="Y2" s="328"/>
      <c r="Z2" s="328"/>
      <c r="AA2" s="328"/>
      <c r="AB2" s="328"/>
      <c r="AC2" s="328"/>
      <c r="AD2" s="331"/>
      <c r="AE2" s="275" t="s">
        <v>381</v>
      </c>
      <c r="AF2" s="208"/>
      <c r="AG2" s="631" t="str">
        <f>F32</f>
        <v>Campeonato Brasileiro Série A - 2020</v>
      </c>
      <c r="AH2" s="631"/>
      <c r="AI2" s="631"/>
      <c r="AJ2" s="631"/>
      <c r="AK2" s="632"/>
      <c r="AL2" s="622" t="s">
        <v>385</v>
      </c>
      <c r="AM2" s="622"/>
      <c r="AN2" s="622"/>
      <c r="AO2" s="623"/>
      <c r="AP2" s="330" t="s">
        <v>504</v>
      </c>
      <c r="AQ2" s="500" t="str">
        <f>L2</f>
        <v>CR FLAMENGO</v>
      </c>
      <c r="AR2" s="501"/>
      <c r="AS2" s="501"/>
      <c r="AT2" s="502"/>
      <c r="AU2" s="330" t="s">
        <v>513</v>
      </c>
      <c r="AV2" s="500" t="str">
        <f>L10</f>
        <v>SE PALMEIRAS-SP</v>
      </c>
      <c r="AW2" s="501"/>
      <c r="AX2" s="501"/>
      <c r="AY2" s="502"/>
      <c r="AZ2" s="362" t="s">
        <v>653</v>
      </c>
      <c r="BA2" s="377" t="s">
        <v>694</v>
      </c>
      <c r="BB2" s="399" t="s">
        <v>692</v>
      </c>
      <c r="BC2" s="378" t="s">
        <v>693</v>
      </c>
      <c r="BD2" s="399" t="s">
        <v>761</v>
      </c>
      <c r="BE2" s="399" t="s">
        <v>760</v>
      </c>
      <c r="BF2" s="367" t="s">
        <v>759</v>
      </c>
      <c r="BG2" s="448" t="s">
        <v>781</v>
      </c>
      <c r="BH2" s="330" t="s">
        <v>810</v>
      </c>
      <c r="BI2" s="579" t="s">
        <v>676</v>
      </c>
      <c r="BJ2" s="580"/>
      <c r="BK2" s="581"/>
      <c r="BL2" s="579" t="s">
        <v>553</v>
      </c>
      <c r="BM2" s="581"/>
      <c r="BN2" s="579" t="s">
        <v>675</v>
      </c>
      <c r="BO2" s="580"/>
      <c r="BP2" s="580"/>
      <c r="BQ2" s="581"/>
      <c r="BR2" s="330" t="s">
        <v>837</v>
      </c>
      <c r="BS2" s="500" t="str">
        <f>L2</f>
        <v>CR FLAMENGO</v>
      </c>
      <c r="BT2" s="501"/>
      <c r="BU2" s="501"/>
      <c r="BV2" s="502"/>
      <c r="BW2" s="330" t="s">
        <v>850</v>
      </c>
      <c r="BX2" s="500" t="str">
        <f>L10</f>
        <v>SE PALMEIRAS-SP</v>
      </c>
      <c r="BY2" s="501"/>
      <c r="BZ2" s="501"/>
      <c r="CA2" s="502"/>
    </row>
    <row r="3" spans="1:95" ht="15" customHeight="1" thickTop="1" thickBot="1">
      <c r="B3" s="216"/>
      <c r="C3" s="216"/>
      <c r="D3" s="216"/>
      <c r="E3" s="216"/>
      <c r="F3" s="216"/>
      <c r="G3" s="216"/>
      <c r="H3" s="216"/>
      <c r="I3" s="216"/>
      <c r="J3" s="284"/>
      <c r="K3" s="498" t="s">
        <v>662</v>
      </c>
      <c r="L3" s="498"/>
      <c r="M3" s="489"/>
      <c r="N3" s="488" t="s">
        <v>664</v>
      </c>
      <c r="O3" s="498"/>
      <c r="P3" s="489"/>
      <c r="Q3" s="488" t="s">
        <v>665</v>
      </c>
      <c r="R3" s="498"/>
      <c r="S3" s="498"/>
      <c r="T3" s="489"/>
      <c r="U3" s="392" t="s">
        <v>576</v>
      </c>
      <c r="V3" s="583" t="s">
        <v>572</v>
      </c>
      <c r="W3" s="584"/>
      <c r="X3" s="584"/>
      <c r="Y3" s="584"/>
      <c r="Z3" s="584"/>
      <c r="AA3" s="584"/>
      <c r="AB3" s="584"/>
      <c r="AC3" s="584"/>
      <c r="AD3" s="585"/>
      <c r="AE3" s="275" t="s">
        <v>382</v>
      </c>
      <c r="AF3" s="208"/>
      <c r="AG3" s="631" t="str">
        <f>F29</f>
        <v>CR Flamengo   V.s  SE Palmeiras SP</v>
      </c>
      <c r="AH3" s="631"/>
      <c r="AI3" s="631"/>
      <c r="AJ3" s="631"/>
      <c r="AK3" s="632"/>
      <c r="AL3" s="624" t="s">
        <v>485</v>
      </c>
      <c r="AM3" s="624"/>
      <c r="AN3" s="635">
        <v>43764</v>
      </c>
      <c r="AO3" s="636"/>
      <c r="AP3" s="436" t="s">
        <v>505</v>
      </c>
      <c r="AQ3" s="437" t="s">
        <v>611</v>
      </c>
      <c r="AR3" s="438"/>
      <c r="AS3" s="497">
        <v>23</v>
      </c>
      <c r="AT3" s="487"/>
      <c r="AU3" s="436" t="s">
        <v>514</v>
      </c>
      <c r="AV3" s="437" t="s">
        <v>611</v>
      </c>
      <c r="AW3" s="438"/>
      <c r="AX3" s="497">
        <v>23</v>
      </c>
      <c r="AY3" s="487"/>
      <c r="AZ3" s="428"/>
      <c r="BA3" s="392">
        <v>1</v>
      </c>
      <c r="BB3" s="392">
        <v>2</v>
      </c>
      <c r="BC3" s="392">
        <v>2</v>
      </c>
      <c r="BD3" s="392">
        <v>4</v>
      </c>
      <c r="BE3" s="392"/>
      <c r="BF3" s="392">
        <v>2</v>
      </c>
      <c r="BG3" s="440">
        <v>2</v>
      </c>
      <c r="BH3" s="436" t="s">
        <v>811</v>
      </c>
      <c r="BI3" s="556" t="s">
        <v>690</v>
      </c>
      <c r="BJ3" s="557"/>
      <c r="BK3" s="558"/>
      <c r="BL3" s="559" t="s">
        <v>932</v>
      </c>
      <c r="BM3" s="560"/>
      <c r="BN3" s="559" t="s">
        <v>932</v>
      </c>
      <c r="BO3" s="576"/>
      <c r="BP3" s="576"/>
      <c r="BQ3" s="560"/>
      <c r="BR3" s="392" t="s">
        <v>838</v>
      </c>
      <c r="BS3" s="374" t="s">
        <v>573</v>
      </c>
      <c r="BT3" s="375"/>
      <c r="BU3" s="547" t="s">
        <v>753</v>
      </c>
      <c r="BV3" s="548"/>
      <c r="BW3" s="392" t="s">
        <v>851</v>
      </c>
      <c r="BX3" s="374" t="s">
        <v>573</v>
      </c>
      <c r="BY3" s="375"/>
      <c r="BZ3" s="549" t="s">
        <v>933</v>
      </c>
      <c r="CA3" s="550"/>
    </row>
    <row r="4" spans="1:95" ht="15" customHeight="1" thickTop="1" thickBot="1">
      <c r="A4" s="283"/>
      <c r="B4" s="216"/>
      <c r="C4" s="216"/>
      <c r="D4" s="216"/>
      <c r="E4" s="216"/>
      <c r="F4" s="216"/>
      <c r="G4" s="216"/>
      <c r="H4" s="216"/>
      <c r="I4" s="216"/>
      <c r="J4" s="284"/>
      <c r="K4" s="588" t="s">
        <v>659</v>
      </c>
      <c r="L4" s="588"/>
      <c r="M4" s="550"/>
      <c r="N4" s="352" t="s">
        <v>661</v>
      </c>
      <c r="O4" s="353"/>
      <c r="P4" s="354"/>
      <c r="Q4" s="497" t="s">
        <v>666</v>
      </c>
      <c r="R4" s="486"/>
      <c r="S4" s="486"/>
      <c r="T4" s="487"/>
      <c r="U4" s="392" t="s">
        <v>577</v>
      </c>
      <c r="V4" s="374" t="s">
        <v>571</v>
      </c>
      <c r="W4" s="375"/>
      <c r="X4" s="375"/>
      <c r="Y4" s="375"/>
      <c r="Z4" s="375"/>
      <c r="AA4" s="375"/>
      <c r="AB4" s="375"/>
      <c r="AC4" s="375"/>
      <c r="AD4" s="376"/>
      <c r="AE4" s="275" t="s">
        <v>383</v>
      </c>
      <c r="AF4" s="208"/>
      <c r="AG4" s="633">
        <f>F34</f>
        <v>44217</v>
      </c>
      <c r="AH4" s="633"/>
      <c r="AI4" s="633"/>
      <c r="AJ4" s="633"/>
      <c r="AK4" s="634"/>
      <c r="AL4" s="624" t="s">
        <v>486</v>
      </c>
      <c r="AM4" s="624"/>
      <c r="AN4" s="635">
        <v>43765</v>
      </c>
      <c r="AO4" s="636"/>
      <c r="AP4" s="436" t="s">
        <v>506</v>
      </c>
      <c r="AQ4" s="437" t="s">
        <v>610</v>
      </c>
      <c r="AR4" s="438"/>
      <c r="AS4" s="497">
        <v>6</v>
      </c>
      <c r="AT4" s="487"/>
      <c r="AU4" s="436" t="s">
        <v>515</v>
      </c>
      <c r="AV4" s="437" t="s">
        <v>610</v>
      </c>
      <c r="AW4" s="438"/>
      <c r="AX4" s="497">
        <v>6</v>
      </c>
      <c r="AY4" s="487"/>
      <c r="AZ4" s="428" t="s">
        <v>698</v>
      </c>
      <c r="BA4" s="392" t="s">
        <v>697</v>
      </c>
      <c r="BB4" s="423" t="s">
        <v>900</v>
      </c>
      <c r="BC4" s="423" t="s">
        <v>900</v>
      </c>
      <c r="BD4" s="423" t="s">
        <v>900</v>
      </c>
      <c r="BE4" s="423" t="s">
        <v>900</v>
      </c>
      <c r="BF4" s="423" t="s">
        <v>900</v>
      </c>
      <c r="BG4" s="440" t="s">
        <v>901</v>
      </c>
      <c r="BH4" s="436" t="s">
        <v>812</v>
      </c>
      <c r="BI4" s="556" t="s">
        <v>677</v>
      </c>
      <c r="BJ4" s="557"/>
      <c r="BK4" s="558"/>
      <c r="BL4" s="559" t="s">
        <v>932</v>
      </c>
      <c r="BM4" s="560"/>
      <c r="BN4" s="559" t="s">
        <v>932</v>
      </c>
      <c r="BO4" s="576"/>
      <c r="BP4" s="576"/>
      <c r="BQ4" s="560"/>
      <c r="BR4" s="392" t="s">
        <v>839</v>
      </c>
      <c r="BS4" s="412" t="s">
        <v>867</v>
      </c>
      <c r="BT4" s="413"/>
      <c r="BU4" s="547"/>
      <c r="BV4" s="548"/>
      <c r="BW4" s="392" t="s">
        <v>852</v>
      </c>
      <c r="BX4" s="374" t="s">
        <v>867</v>
      </c>
      <c r="BY4" s="375"/>
      <c r="BZ4" s="549" t="s">
        <v>373</v>
      </c>
      <c r="CA4" s="550"/>
    </row>
    <row r="5" spans="1:95" ht="15" customHeight="1" thickTop="1" thickBot="1">
      <c r="A5" s="283"/>
      <c r="B5" s="216"/>
      <c r="C5" s="216"/>
      <c r="D5" s="216"/>
      <c r="E5" s="216"/>
      <c r="F5" s="216"/>
      <c r="G5" s="216"/>
      <c r="H5" s="216"/>
      <c r="I5" s="216"/>
      <c r="J5" s="284"/>
      <c r="K5" s="588"/>
      <c r="L5" s="588"/>
      <c r="M5" s="550"/>
      <c r="N5" s="352"/>
      <c r="O5" s="353"/>
      <c r="P5" s="354"/>
      <c r="Q5" s="497"/>
      <c r="R5" s="486"/>
      <c r="S5" s="486"/>
      <c r="T5" s="487"/>
      <c r="U5" s="392" t="s">
        <v>578</v>
      </c>
      <c r="V5" s="374" t="s">
        <v>573</v>
      </c>
      <c r="W5" s="375"/>
      <c r="X5" s="375"/>
      <c r="Y5" s="376"/>
      <c r="Z5" s="396" t="s">
        <v>538</v>
      </c>
      <c r="AA5" s="397"/>
      <c r="AB5" s="397"/>
      <c r="AC5" s="397"/>
      <c r="AD5" s="398"/>
      <c r="AE5" s="275" t="s">
        <v>384</v>
      </c>
      <c r="AF5" s="208"/>
      <c r="AG5" s="631" t="str">
        <f>F35</f>
        <v>19:00hs</v>
      </c>
      <c r="AH5" s="631"/>
      <c r="AI5" s="631"/>
      <c r="AJ5" s="631"/>
      <c r="AK5" s="632"/>
      <c r="AL5" s="624" t="s">
        <v>487</v>
      </c>
      <c r="AM5" s="624"/>
      <c r="AN5" s="635">
        <v>43766</v>
      </c>
      <c r="AO5" s="636"/>
      <c r="AP5" s="436" t="s">
        <v>507</v>
      </c>
      <c r="AQ5" s="437" t="s">
        <v>612</v>
      </c>
      <c r="AR5" s="438"/>
      <c r="AS5" s="497">
        <v>1</v>
      </c>
      <c r="AT5" s="487"/>
      <c r="AU5" s="436" t="s">
        <v>516</v>
      </c>
      <c r="AV5" s="437" t="s">
        <v>612</v>
      </c>
      <c r="AW5" s="438"/>
      <c r="AX5" s="497">
        <v>1</v>
      </c>
      <c r="AY5" s="487"/>
      <c r="AZ5" s="539" t="s">
        <v>862</v>
      </c>
      <c r="BA5" s="539"/>
      <c r="BB5" s="539"/>
      <c r="BC5" s="539"/>
      <c r="BD5" s="539"/>
      <c r="BE5" s="539"/>
      <c r="BF5" s="539"/>
      <c r="BG5" s="539"/>
      <c r="BH5" s="436" t="s">
        <v>813</v>
      </c>
      <c r="BI5" s="556" t="s">
        <v>678</v>
      </c>
      <c r="BJ5" s="557"/>
      <c r="BK5" s="558"/>
      <c r="BL5" s="559" t="s">
        <v>932</v>
      </c>
      <c r="BM5" s="560"/>
      <c r="BN5" s="559" t="s">
        <v>932</v>
      </c>
      <c r="BO5" s="576"/>
      <c r="BP5" s="576"/>
      <c r="BQ5" s="560"/>
      <c r="BR5" s="392" t="s">
        <v>840</v>
      </c>
      <c r="BS5" s="374" t="s">
        <v>734</v>
      </c>
      <c r="BT5" s="375"/>
      <c r="BU5" s="547" t="s">
        <v>659</v>
      </c>
      <c r="BV5" s="548"/>
      <c r="BW5" s="392" t="s">
        <v>853</v>
      </c>
      <c r="BX5" s="374" t="s">
        <v>734</v>
      </c>
      <c r="BY5" s="375"/>
      <c r="BZ5" s="549"/>
      <c r="CA5" s="550"/>
      <c r="CB5" s="216"/>
      <c r="CC5" s="216"/>
      <c r="CD5" s="216"/>
      <c r="CE5" s="216"/>
      <c r="CF5" s="216"/>
      <c r="CG5" s="216"/>
      <c r="CH5" s="216"/>
      <c r="CI5" s="216"/>
      <c r="CJ5" s="216"/>
      <c r="CK5" s="216"/>
      <c r="CL5" s="216"/>
      <c r="CM5" s="216"/>
      <c r="CN5" s="216"/>
      <c r="CO5" s="216"/>
      <c r="CP5" s="216"/>
      <c r="CQ5" s="216"/>
    </row>
    <row r="6" spans="1:95" ht="15" customHeight="1" thickTop="1" thickBot="1">
      <c r="A6" s="283"/>
      <c r="B6" s="216"/>
      <c r="C6" s="216"/>
      <c r="D6" s="617" t="s">
        <v>343</v>
      </c>
      <c r="E6" s="617"/>
      <c r="F6" s="617"/>
      <c r="G6" s="617"/>
      <c r="H6" s="216"/>
      <c r="I6" s="216"/>
      <c r="J6" s="284"/>
      <c r="K6" s="588"/>
      <c r="L6" s="588"/>
      <c r="M6" s="550"/>
      <c r="N6" s="352"/>
      <c r="O6" s="353"/>
      <c r="P6" s="354"/>
      <c r="Q6" s="497"/>
      <c r="R6" s="486"/>
      <c r="S6" s="486"/>
      <c r="T6" s="487"/>
      <c r="U6" s="392" t="s">
        <v>579</v>
      </c>
      <c r="V6" s="374" t="s">
        <v>574</v>
      </c>
      <c r="W6" s="375"/>
      <c r="X6" s="375"/>
      <c r="Y6" s="376"/>
      <c r="Z6" s="396" t="s">
        <v>539</v>
      </c>
      <c r="AA6" s="397"/>
      <c r="AB6" s="397"/>
      <c r="AC6" s="397"/>
      <c r="AD6" s="398"/>
      <c r="AE6" s="637" t="s">
        <v>386</v>
      </c>
      <c r="AF6" s="637"/>
      <c r="AG6" s="637"/>
      <c r="AH6" s="637"/>
      <c r="AI6" s="637"/>
      <c r="AJ6" s="637"/>
      <c r="AK6" s="637"/>
      <c r="AL6" s="637"/>
      <c r="AM6" s="637"/>
      <c r="AN6" s="637"/>
      <c r="AO6" s="637"/>
      <c r="AP6" s="348" t="s">
        <v>508</v>
      </c>
      <c r="AQ6" s="507" t="s">
        <v>613</v>
      </c>
      <c r="AR6" s="507"/>
      <c r="AS6" s="605">
        <v>2</v>
      </c>
      <c r="AT6" s="607"/>
      <c r="AU6" s="348" t="s">
        <v>628</v>
      </c>
      <c r="AV6" s="507" t="s">
        <v>613</v>
      </c>
      <c r="AW6" s="507"/>
      <c r="AX6" s="605">
        <v>2</v>
      </c>
      <c r="AY6" s="607"/>
      <c r="BH6" s="436" t="s">
        <v>814</v>
      </c>
      <c r="BI6" s="572" t="s">
        <v>680</v>
      </c>
      <c r="BJ6" s="575"/>
      <c r="BK6" s="573"/>
      <c r="BL6" s="559" t="s">
        <v>932</v>
      </c>
      <c r="BM6" s="560"/>
      <c r="BN6" s="559" t="s">
        <v>932</v>
      </c>
      <c r="BO6" s="576"/>
      <c r="BP6" s="576"/>
      <c r="BQ6" s="560"/>
      <c r="BR6" s="392" t="s">
        <v>841</v>
      </c>
      <c r="BS6" s="507" t="s">
        <v>731</v>
      </c>
      <c r="BT6" s="507"/>
      <c r="BU6" s="508" t="s">
        <v>934</v>
      </c>
      <c r="BV6" s="509"/>
      <c r="BW6" s="392" t="s">
        <v>854</v>
      </c>
      <c r="BX6" s="510" t="s">
        <v>731</v>
      </c>
      <c r="BY6" s="510"/>
      <c r="BZ6" s="511" t="s">
        <v>935</v>
      </c>
      <c r="CA6" s="512"/>
      <c r="CB6" s="318"/>
      <c r="CC6" s="318"/>
      <c r="CD6" s="318"/>
      <c r="CE6" s="318"/>
      <c r="CF6" s="318"/>
      <c r="CG6" s="318"/>
      <c r="CH6" s="318"/>
      <c r="CI6" s="318"/>
      <c r="CJ6" s="318"/>
      <c r="CK6" s="318"/>
      <c r="CL6" s="318"/>
      <c r="CM6" s="318"/>
      <c r="CN6" s="318"/>
      <c r="CO6" s="318"/>
      <c r="CP6" s="318"/>
      <c r="CQ6" s="318"/>
    </row>
    <row r="7" spans="1:95" ht="15" customHeight="1" thickTop="1" thickBot="1">
      <c r="A7" s="283"/>
      <c r="B7" s="216"/>
      <c r="C7" s="216"/>
      <c r="D7" s="618" t="s">
        <v>948</v>
      </c>
      <c r="E7" s="618"/>
      <c r="F7" s="619">
        <v>44215</v>
      </c>
      <c r="G7" s="619"/>
      <c r="H7" s="216"/>
      <c r="I7" s="216"/>
      <c r="J7" s="284"/>
      <c r="K7" s="588"/>
      <c r="L7" s="588"/>
      <c r="M7" s="550"/>
      <c r="N7" s="352"/>
      <c r="O7" s="353"/>
      <c r="P7" s="354"/>
      <c r="Q7" s="497"/>
      <c r="R7" s="486"/>
      <c r="S7" s="486"/>
      <c r="T7" s="487"/>
      <c r="U7" s="605" t="s">
        <v>594</v>
      </c>
      <c r="V7" s="606"/>
      <c r="W7" s="606"/>
      <c r="X7" s="606"/>
      <c r="Y7" s="606"/>
      <c r="Z7" s="606"/>
      <c r="AA7" s="606"/>
      <c r="AB7" s="606"/>
      <c r="AC7" s="606"/>
      <c r="AD7" s="607"/>
      <c r="AE7" s="629" t="s">
        <v>488</v>
      </c>
      <c r="AF7" s="629"/>
      <c r="AG7" s="629"/>
      <c r="AH7" s="629"/>
      <c r="AI7" s="629"/>
      <c r="AJ7" s="629"/>
      <c r="AK7" s="630"/>
      <c r="AL7" s="625">
        <v>29800</v>
      </c>
      <c r="AM7" s="626"/>
      <c r="AN7" s="626"/>
      <c r="AO7" s="626"/>
      <c r="AP7" s="348" t="s">
        <v>510</v>
      </c>
      <c r="AQ7" s="507" t="s">
        <v>616</v>
      </c>
      <c r="AR7" s="507"/>
      <c r="AS7" s="605">
        <v>11</v>
      </c>
      <c r="AT7" s="607"/>
      <c r="AU7" s="348" t="s">
        <v>629</v>
      </c>
      <c r="AV7" s="507" t="s">
        <v>616</v>
      </c>
      <c r="AW7" s="507"/>
      <c r="AX7" s="605">
        <v>11</v>
      </c>
      <c r="AY7" s="607"/>
      <c r="BH7" s="436" t="s">
        <v>815</v>
      </c>
      <c r="BI7" s="556" t="s">
        <v>679</v>
      </c>
      <c r="BJ7" s="557"/>
      <c r="BK7" s="558"/>
      <c r="BL7" s="559" t="s">
        <v>932</v>
      </c>
      <c r="BM7" s="560"/>
      <c r="BN7" s="559" t="s">
        <v>932</v>
      </c>
      <c r="BO7" s="576"/>
      <c r="BP7" s="576"/>
      <c r="BQ7" s="560"/>
      <c r="BR7" s="392" t="s">
        <v>842</v>
      </c>
      <c r="BS7" s="507" t="s">
        <v>732</v>
      </c>
      <c r="BT7" s="507"/>
      <c r="BU7" s="508" t="s">
        <v>936</v>
      </c>
      <c r="BV7" s="509"/>
      <c r="BW7" s="392" t="s">
        <v>855</v>
      </c>
      <c r="BX7" s="510" t="s">
        <v>732</v>
      </c>
      <c r="BY7" s="510"/>
      <c r="BZ7" s="511" t="s">
        <v>937</v>
      </c>
      <c r="CA7" s="512"/>
      <c r="CB7" s="318"/>
      <c r="CC7" s="318"/>
      <c r="CD7" s="318"/>
      <c r="CE7" s="318"/>
      <c r="CF7" s="318"/>
      <c r="CG7" s="318"/>
      <c r="CH7" s="318"/>
      <c r="CI7" s="318"/>
      <c r="CJ7" s="318"/>
      <c r="CK7" s="318"/>
      <c r="CL7" s="318"/>
      <c r="CM7" s="318"/>
      <c r="CN7" s="318"/>
      <c r="CO7" s="318"/>
      <c r="CP7" s="318"/>
      <c r="CQ7" s="318"/>
    </row>
    <row r="8" spans="1:95" ht="15" customHeight="1" thickTop="1" thickBot="1">
      <c r="A8" s="283"/>
      <c r="B8" s="216"/>
      <c r="C8" s="216"/>
      <c r="D8" s="216"/>
      <c r="E8" s="610"/>
      <c r="F8" s="610"/>
      <c r="G8" s="216"/>
      <c r="H8" s="216"/>
      <c r="I8" s="216"/>
      <c r="J8" s="284"/>
      <c r="K8" s="486" t="s">
        <v>866</v>
      </c>
      <c r="L8" s="486"/>
      <c r="M8" s="486"/>
      <c r="N8" s="486"/>
      <c r="O8" s="486"/>
      <c r="P8" s="486"/>
      <c r="Q8" s="486"/>
      <c r="R8" s="486"/>
      <c r="S8" s="486"/>
      <c r="T8" s="487"/>
      <c r="AE8" s="629" t="s">
        <v>489</v>
      </c>
      <c r="AF8" s="629"/>
      <c r="AG8" s="629"/>
      <c r="AH8" s="629"/>
      <c r="AI8" s="629"/>
      <c r="AJ8" s="629"/>
      <c r="AK8" s="630"/>
      <c r="AL8" s="625">
        <v>25390</v>
      </c>
      <c r="AM8" s="626"/>
      <c r="AN8" s="626"/>
      <c r="AO8" s="626"/>
      <c r="AP8" s="336" t="s">
        <v>509</v>
      </c>
      <c r="AQ8" s="572" t="s">
        <v>614</v>
      </c>
      <c r="AR8" s="573"/>
      <c r="AS8" s="492">
        <v>2</v>
      </c>
      <c r="AT8" s="492"/>
      <c r="AU8" s="348" t="s">
        <v>630</v>
      </c>
      <c r="AV8" s="572" t="s">
        <v>614</v>
      </c>
      <c r="AW8" s="573"/>
      <c r="AX8" s="492">
        <v>2</v>
      </c>
      <c r="AY8" s="492"/>
      <c r="BH8" s="436" t="s">
        <v>816</v>
      </c>
      <c r="BI8" s="572" t="s">
        <v>681</v>
      </c>
      <c r="BJ8" s="575"/>
      <c r="BK8" s="573"/>
      <c r="BL8" s="559" t="s">
        <v>932</v>
      </c>
      <c r="BM8" s="560"/>
      <c r="BN8" s="559" t="s">
        <v>932</v>
      </c>
      <c r="BO8" s="576"/>
      <c r="BP8" s="576"/>
      <c r="BQ8" s="560"/>
      <c r="BR8" s="392" t="s">
        <v>843</v>
      </c>
      <c r="BS8" s="572" t="s">
        <v>733</v>
      </c>
      <c r="BT8" s="573"/>
      <c r="BU8" s="574" t="s">
        <v>754</v>
      </c>
      <c r="BV8" s="574"/>
      <c r="BW8" s="392" t="s">
        <v>856</v>
      </c>
      <c r="BX8" s="556" t="s">
        <v>733</v>
      </c>
      <c r="BY8" s="558"/>
      <c r="BZ8" s="589" t="s">
        <v>755</v>
      </c>
      <c r="CA8" s="589"/>
      <c r="CB8" s="318"/>
      <c r="CC8" s="318"/>
      <c r="CD8" s="318"/>
      <c r="CE8" s="318"/>
      <c r="CF8" s="318"/>
      <c r="CG8" s="318"/>
      <c r="CH8" s="318"/>
      <c r="CI8" s="318"/>
      <c r="CJ8" s="318"/>
      <c r="CK8" s="318"/>
      <c r="CL8" s="318"/>
      <c r="CM8" s="318"/>
      <c r="CN8" s="318"/>
      <c r="CO8" s="318"/>
      <c r="CP8" s="318"/>
      <c r="CQ8" s="318"/>
    </row>
    <row r="9" spans="1:95" ht="15" customHeight="1" thickTop="1" thickBot="1">
      <c r="A9" s="283"/>
      <c r="B9" s="216"/>
      <c r="C9" s="216"/>
      <c r="D9" s="216"/>
      <c r="E9" s="533"/>
      <c r="F9" s="533"/>
      <c r="G9" s="216"/>
      <c r="H9" s="216"/>
      <c r="I9" s="216"/>
      <c r="J9" s="284"/>
      <c r="K9" s="344"/>
      <c r="L9" s="344"/>
      <c r="M9" s="344"/>
      <c r="N9" s="344"/>
      <c r="O9" s="344"/>
      <c r="P9" s="344"/>
      <c r="Q9" s="344"/>
      <c r="R9" s="344"/>
      <c r="S9" s="344"/>
      <c r="T9" s="344"/>
      <c r="U9" s="577" t="s">
        <v>587</v>
      </c>
      <c r="V9" s="484"/>
      <c r="W9" s="484"/>
      <c r="X9" s="484"/>
      <c r="Y9" s="484"/>
      <c r="Z9" s="484"/>
      <c r="AA9" s="484"/>
      <c r="AB9" s="484"/>
      <c r="AC9" s="484"/>
      <c r="AD9" s="485"/>
      <c r="AE9" s="629" t="s">
        <v>490</v>
      </c>
      <c r="AF9" s="629"/>
      <c r="AG9" s="629"/>
      <c r="AH9" s="629"/>
      <c r="AI9" s="629"/>
      <c r="AJ9" s="629"/>
      <c r="AK9" s="630"/>
      <c r="AL9" s="627">
        <v>20000</v>
      </c>
      <c r="AM9" s="628"/>
      <c r="AN9" s="628"/>
      <c r="AO9" s="628"/>
      <c r="AP9" s="350" t="s">
        <v>511</v>
      </c>
      <c r="AQ9" s="351" t="s">
        <v>617</v>
      </c>
      <c r="AR9" s="439"/>
      <c r="AS9" s="686">
        <v>2</v>
      </c>
      <c r="AT9" s="686"/>
      <c r="AU9" s="350" t="s">
        <v>644</v>
      </c>
      <c r="AV9" s="351" t="s">
        <v>617</v>
      </c>
      <c r="AW9" s="439"/>
      <c r="AX9" s="686">
        <v>2</v>
      </c>
      <c r="AY9" s="686"/>
      <c r="BH9" s="436" t="s">
        <v>817</v>
      </c>
      <c r="BI9" s="556" t="s">
        <v>682</v>
      </c>
      <c r="BJ9" s="557"/>
      <c r="BK9" s="558"/>
      <c r="BL9" s="559" t="s">
        <v>932</v>
      </c>
      <c r="BM9" s="560"/>
      <c r="BN9" s="559" t="s">
        <v>932</v>
      </c>
      <c r="BO9" s="576"/>
      <c r="BP9" s="576"/>
      <c r="BQ9" s="560"/>
      <c r="BR9" s="392" t="s">
        <v>844</v>
      </c>
      <c r="BS9" s="525" t="s">
        <v>735</v>
      </c>
      <c r="BT9" s="526"/>
      <c r="BU9" s="561" t="s">
        <v>373</v>
      </c>
      <c r="BV9" s="561"/>
      <c r="BW9" s="392" t="s">
        <v>857</v>
      </c>
      <c r="BX9" s="525" t="s">
        <v>735</v>
      </c>
      <c r="BY9" s="526"/>
      <c r="BZ9" s="561" t="s">
        <v>373</v>
      </c>
      <c r="CA9" s="561"/>
      <c r="CB9" s="285"/>
      <c r="CC9" s="285"/>
      <c r="CD9" s="285"/>
      <c r="CE9" s="285"/>
      <c r="CF9" s="285"/>
      <c r="CG9" s="285"/>
      <c r="CH9" s="285"/>
      <c r="CI9" s="285"/>
      <c r="CJ9" s="285"/>
      <c r="CK9" s="285"/>
      <c r="CL9" s="285"/>
      <c r="CM9" s="285"/>
      <c r="CN9" s="285"/>
      <c r="CO9" s="285"/>
      <c r="CP9" s="285"/>
      <c r="CQ9" s="285"/>
    </row>
    <row r="10" spans="1:95" ht="15" customHeight="1" thickTop="1" thickBot="1">
      <c r="A10" s="283"/>
      <c r="B10" s="216"/>
      <c r="C10" s="620" t="s">
        <v>344</v>
      </c>
      <c r="D10" s="620"/>
      <c r="E10" s="620"/>
      <c r="F10" s="620"/>
      <c r="G10" s="620"/>
      <c r="H10" s="620"/>
      <c r="I10" s="216"/>
      <c r="J10" s="284"/>
      <c r="K10" s="371"/>
      <c r="L10" s="582" t="str">
        <f>F25</f>
        <v>SE PALMEIRAS-SP</v>
      </c>
      <c r="M10" s="582"/>
      <c r="N10" s="582"/>
      <c r="O10" s="582"/>
      <c r="P10" s="582"/>
      <c r="Q10" s="582"/>
      <c r="R10" s="582"/>
      <c r="S10" s="582"/>
      <c r="T10" s="500"/>
      <c r="U10" s="335" t="s">
        <v>585</v>
      </c>
      <c r="V10" s="327" t="s">
        <v>581</v>
      </c>
      <c r="W10" s="328"/>
      <c r="X10" s="328"/>
      <c r="Y10" s="328"/>
      <c r="Z10" s="328"/>
      <c r="AA10" s="328"/>
      <c r="AB10" s="328"/>
      <c r="AC10" s="328"/>
      <c r="AD10" s="331"/>
      <c r="AE10" s="504" t="s">
        <v>493</v>
      </c>
      <c r="AF10" s="504"/>
      <c r="AG10" s="504"/>
      <c r="AH10" s="504"/>
      <c r="AI10" s="504"/>
      <c r="AJ10" s="504"/>
      <c r="AK10" s="505"/>
      <c r="AL10" s="668">
        <v>2932</v>
      </c>
      <c r="AM10" s="669"/>
      <c r="AN10" s="669"/>
      <c r="AO10" s="669"/>
      <c r="AP10" s="340" t="s">
        <v>512</v>
      </c>
      <c r="AQ10" s="351" t="s">
        <v>615</v>
      </c>
      <c r="AR10" s="439"/>
      <c r="AS10" s="686">
        <v>3</v>
      </c>
      <c r="AT10" s="686"/>
      <c r="AU10" s="340" t="s">
        <v>645</v>
      </c>
      <c r="AV10" s="351" t="s">
        <v>615</v>
      </c>
      <c r="AW10" s="439"/>
      <c r="AX10" s="686">
        <v>3</v>
      </c>
      <c r="AY10" s="686"/>
      <c r="AZ10" s="484" t="s">
        <v>917</v>
      </c>
      <c r="BA10" s="484"/>
      <c r="BB10" s="484"/>
      <c r="BC10" s="484"/>
      <c r="BD10" s="484"/>
      <c r="BE10" s="484"/>
      <c r="BF10" s="484"/>
      <c r="BG10" s="484"/>
      <c r="BH10" s="436" t="s">
        <v>818</v>
      </c>
      <c r="BI10" s="556" t="s">
        <v>683</v>
      </c>
      <c r="BJ10" s="557"/>
      <c r="BK10" s="558"/>
      <c r="BL10" s="559" t="s">
        <v>932</v>
      </c>
      <c r="BM10" s="560"/>
      <c r="BN10" s="559" t="s">
        <v>932</v>
      </c>
      <c r="BO10" s="576"/>
      <c r="BP10" s="576"/>
      <c r="BQ10" s="560"/>
      <c r="BR10" s="392" t="s">
        <v>845</v>
      </c>
      <c r="BS10" s="525" t="s">
        <v>736</v>
      </c>
      <c r="BT10" s="526"/>
      <c r="BU10" s="561" t="s">
        <v>924</v>
      </c>
      <c r="BV10" s="561"/>
      <c r="BW10" s="392" t="s">
        <v>858</v>
      </c>
      <c r="BX10" s="525" t="s">
        <v>736</v>
      </c>
      <c r="BY10" s="526"/>
      <c r="BZ10" s="561" t="s">
        <v>924</v>
      </c>
      <c r="CA10" s="561"/>
      <c r="CB10" s="216"/>
      <c r="CC10" s="216"/>
      <c r="CD10" s="216"/>
      <c r="CE10" s="216"/>
      <c r="CF10" s="216"/>
      <c r="CG10" s="216"/>
      <c r="CH10" s="216"/>
      <c r="CI10" s="216"/>
      <c r="CJ10" s="216"/>
      <c r="CK10" s="216"/>
      <c r="CL10" s="216"/>
      <c r="CM10" s="216"/>
      <c r="CN10" s="216"/>
      <c r="CO10" s="216"/>
      <c r="CP10" s="216"/>
      <c r="CQ10" s="216"/>
    </row>
    <row r="11" spans="1:95" ht="15" customHeight="1" thickTop="1" thickBot="1">
      <c r="A11" s="283"/>
      <c r="B11" s="368"/>
      <c r="C11" s="620" t="s">
        <v>345</v>
      </c>
      <c r="D11" s="620"/>
      <c r="E11" s="620"/>
      <c r="F11" s="620"/>
      <c r="G11" s="620"/>
      <c r="H11" s="620"/>
      <c r="I11" s="368"/>
      <c r="J11" s="284"/>
      <c r="K11" s="498" t="s">
        <v>662</v>
      </c>
      <c r="L11" s="498"/>
      <c r="M11" s="489"/>
      <c r="N11" s="488" t="s">
        <v>664</v>
      </c>
      <c r="O11" s="498"/>
      <c r="P11" s="489"/>
      <c r="Q11" s="488" t="s">
        <v>665</v>
      </c>
      <c r="R11" s="498"/>
      <c r="S11" s="498"/>
      <c r="T11" s="498"/>
      <c r="U11" s="392" t="s">
        <v>367</v>
      </c>
      <c r="V11" s="393" t="s">
        <v>572</v>
      </c>
      <c r="W11" s="394"/>
      <c r="X11" s="394"/>
      <c r="Y11" s="394"/>
      <c r="Z11" s="394"/>
      <c r="AA11" s="394"/>
      <c r="AB11" s="394"/>
      <c r="AC11" s="394"/>
      <c r="AD11" s="395"/>
      <c r="AE11" s="504" t="s">
        <v>494</v>
      </c>
      <c r="AF11" s="504"/>
      <c r="AG11" s="504"/>
      <c r="AH11" s="504"/>
      <c r="AI11" s="504"/>
      <c r="AJ11" s="504"/>
      <c r="AK11" s="505"/>
      <c r="AL11" s="668">
        <v>1478</v>
      </c>
      <c r="AM11" s="669"/>
      <c r="AN11" s="669"/>
      <c r="AO11" s="669"/>
      <c r="AP11" s="522" t="s">
        <v>859</v>
      </c>
      <c r="AQ11" s="523"/>
      <c r="AR11" s="523"/>
      <c r="AS11" s="523"/>
      <c r="AT11" s="523"/>
      <c r="AU11" s="523"/>
      <c r="AV11" s="523"/>
      <c r="AW11" s="523"/>
      <c r="AX11" s="523"/>
      <c r="AY11" s="524"/>
      <c r="AZ11" s="486" t="s">
        <v>703</v>
      </c>
      <c r="BA11" s="487"/>
      <c r="BB11" s="488" t="s">
        <v>927</v>
      </c>
      <c r="BC11" s="489"/>
      <c r="BD11" s="488" t="s">
        <v>925</v>
      </c>
      <c r="BE11" s="489"/>
      <c r="BF11" s="490" t="s">
        <v>704</v>
      </c>
      <c r="BG11" s="499"/>
      <c r="BH11" s="436" t="s">
        <v>819</v>
      </c>
      <c r="BI11" s="556" t="s">
        <v>684</v>
      </c>
      <c r="BJ11" s="557"/>
      <c r="BK11" s="558"/>
      <c r="BL11" s="559" t="s">
        <v>932</v>
      </c>
      <c r="BM11" s="560"/>
      <c r="BN11" s="559" t="s">
        <v>932</v>
      </c>
      <c r="BO11" s="576"/>
      <c r="BP11" s="576"/>
      <c r="BQ11" s="560"/>
      <c r="BR11" s="392" t="s">
        <v>846</v>
      </c>
      <c r="BS11" s="525" t="s">
        <v>737</v>
      </c>
      <c r="BT11" s="526"/>
      <c r="BU11" s="513" t="s">
        <v>756</v>
      </c>
      <c r="BV11" s="514"/>
      <c r="BW11" s="514"/>
      <c r="BX11" s="514"/>
      <c r="BY11" s="514"/>
      <c r="BZ11" s="514"/>
      <c r="CA11" s="515"/>
      <c r="CB11" s="216"/>
      <c r="CC11" s="216"/>
      <c r="CD11" s="216"/>
      <c r="CE11" s="216"/>
      <c r="CF11" s="216"/>
      <c r="CG11" s="216"/>
      <c r="CH11" s="216"/>
      <c r="CI11" s="216"/>
      <c r="CJ11" s="216"/>
      <c r="CK11" s="216"/>
      <c r="CL11" s="216"/>
      <c r="CM11" s="216"/>
      <c r="CN11" s="216"/>
      <c r="CO11" s="216"/>
      <c r="CP11" s="216"/>
      <c r="CQ11" s="216"/>
    </row>
    <row r="12" spans="1:95" ht="15" customHeight="1" thickTop="1" thickBot="1">
      <c r="A12" s="283"/>
      <c r="B12" s="216"/>
      <c r="C12" s="216"/>
      <c r="D12" s="216"/>
      <c r="E12" s="216"/>
      <c r="F12" s="216"/>
      <c r="G12" s="216"/>
      <c r="H12" s="216"/>
      <c r="I12" s="216"/>
      <c r="J12" s="284"/>
      <c r="K12" s="588" t="s">
        <v>910</v>
      </c>
      <c r="L12" s="588"/>
      <c r="M12" s="550"/>
      <c r="N12" s="549" t="s">
        <v>888</v>
      </c>
      <c r="O12" s="588"/>
      <c r="P12" s="550"/>
      <c r="Q12" s="497" t="s">
        <v>666</v>
      </c>
      <c r="R12" s="486"/>
      <c r="S12" s="486"/>
      <c r="T12" s="486"/>
      <c r="U12" s="392" t="s">
        <v>368</v>
      </c>
      <c r="V12" s="374" t="s">
        <v>571</v>
      </c>
      <c r="W12" s="375"/>
      <c r="X12" s="375"/>
      <c r="Y12" s="375"/>
      <c r="Z12" s="375"/>
      <c r="AA12" s="375"/>
      <c r="AB12" s="375"/>
      <c r="AC12" s="375"/>
      <c r="AD12" s="376"/>
      <c r="AE12" s="637" t="s">
        <v>495</v>
      </c>
      <c r="AF12" s="637"/>
      <c r="AG12" s="637"/>
      <c r="AH12" s="637"/>
      <c r="AI12" s="637"/>
      <c r="AJ12" s="637"/>
      <c r="AK12" s="637"/>
      <c r="AL12" s="637"/>
      <c r="AM12" s="637"/>
      <c r="AN12" s="637"/>
      <c r="AO12" s="637"/>
      <c r="AP12" s="459"/>
      <c r="AQ12" s="339"/>
      <c r="AR12" s="339"/>
      <c r="AS12" s="339"/>
      <c r="AT12" s="339"/>
      <c r="AU12" s="339"/>
      <c r="AV12" s="339"/>
      <c r="AW12" s="339"/>
      <c r="AX12" s="339"/>
      <c r="AY12" s="460"/>
      <c r="AZ12" s="489" t="s">
        <v>924</v>
      </c>
      <c r="BA12" s="492"/>
      <c r="BB12" s="456" t="s">
        <v>924</v>
      </c>
      <c r="BC12" s="456" t="s">
        <v>900</v>
      </c>
      <c r="BD12" s="456" t="s">
        <v>924</v>
      </c>
      <c r="BE12" s="456" t="s">
        <v>928</v>
      </c>
      <c r="BF12" s="456" t="s">
        <v>924</v>
      </c>
      <c r="BG12" s="431" t="s">
        <v>928</v>
      </c>
      <c r="BH12" s="436" t="s">
        <v>820</v>
      </c>
      <c r="BI12" s="556" t="s">
        <v>685</v>
      </c>
      <c r="BJ12" s="557"/>
      <c r="BK12" s="558"/>
      <c r="BL12" s="559" t="s">
        <v>932</v>
      </c>
      <c r="BM12" s="560"/>
      <c r="BN12" s="559" t="s">
        <v>932</v>
      </c>
      <c r="BO12" s="576"/>
      <c r="BP12" s="576"/>
      <c r="BQ12" s="560"/>
      <c r="BR12" s="392" t="s">
        <v>847</v>
      </c>
      <c r="BS12" s="525" t="s">
        <v>738</v>
      </c>
      <c r="BT12" s="526"/>
      <c r="BU12" s="513" t="s">
        <v>739</v>
      </c>
      <c r="BV12" s="514"/>
      <c r="BW12" s="514"/>
      <c r="BX12" s="514"/>
      <c r="BY12" s="514"/>
      <c r="BZ12" s="514"/>
      <c r="CA12" s="515"/>
    </row>
    <row r="13" spans="1:95" ht="15" customHeight="1" thickTop="1" thickBot="1">
      <c r="A13" s="283"/>
      <c r="B13" s="216"/>
      <c r="C13" s="216"/>
      <c r="D13" s="216"/>
      <c r="E13" s="216"/>
      <c r="F13" s="216"/>
      <c r="G13" s="216"/>
      <c r="H13" s="216"/>
      <c r="I13" s="216"/>
      <c r="J13" s="284"/>
      <c r="K13" s="588"/>
      <c r="L13" s="588"/>
      <c r="M13" s="550"/>
      <c r="N13" s="549"/>
      <c r="O13" s="588"/>
      <c r="P13" s="550"/>
      <c r="Q13" s="497"/>
      <c r="R13" s="486"/>
      <c r="S13" s="486"/>
      <c r="T13" s="486"/>
      <c r="U13" s="392" t="s">
        <v>586</v>
      </c>
      <c r="V13" s="374" t="s">
        <v>588</v>
      </c>
      <c r="W13" s="375"/>
      <c r="X13" s="375"/>
      <c r="Y13" s="376"/>
      <c r="Z13" s="396" t="s">
        <v>589</v>
      </c>
      <c r="AA13" s="397"/>
      <c r="AB13" s="397"/>
      <c r="AC13" s="397"/>
      <c r="AD13" s="398"/>
      <c r="AE13" s="498"/>
      <c r="AF13" s="489"/>
      <c r="AG13" s="273" t="s">
        <v>148</v>
      </c>
      <c r="AH13" s="273" t="s">
        <v>150</v>
      </c>
      <c r="AI13" s="273" t="s">
        <v>397</v>
      </c>
      <c r="AJ13" s="273" t="s">
        <v>398</v>
      </c>
      <c r="AK13" s="273" t="s">
        <v>428</v>
      </c>
      <c r="AL13" s="492" t="s">
        <v>429</v>
      </c>
      <c r="AM13" s="492"/>
      <c r="AN13" s="492" t="s">
        <v>409</v>
      </c>
      <c r="AO13" s="488"/>
      <c r="AP13" s="516" t="s">
        <v>623</v>
      </c>
      <c r="AQ13" s="517"/>
      <c r="AR13" s="517"/>
      <c r="AS13" s="517"/>
      <c r="AT13" s="517"/>
      <c r="AU13" s="517"/>
      <c r="AV13" s="517"/>
      <c r="AW13" s="517"/>
      <c r="AX13" s="517"/>
      <c r="AY13" s="518"/>
      <c r="AZ13" s="444" t="s">
        <v>863</v>
      </c>
      <c r="BA13" s="444"/>
      <c r="BB13" s="444"/>
      <c r="BC13" s="444"/>
      <c r="BD13" s="444"/>
      <c r="BE13" s="444"/>
      <c r="BF13" s="444"/>
      <c r="BG13" s="444"/>
      <c r="BH13" s="436" t="s">
        <v>821</v>
      </c>
      <c r="BI13" s="556" t="s">
        <v>687</v>
      </c>
      <c r="BJ13" s="557"/>
      <c r="BK13" s="558"/>
      <c r="BL13" s="559" t="s">
        <v>932</v>
      </c>
      <c r="BM13" s="560"/>
      <c r="BN13" s="559" t="s">
        <v>932</v>
      </c>
      <c r="BO13" s="576"/>
      <c r="BP13" s="576"/>
      <c r="BQ13" s="560"/>
      <c r="BR13" s="392" t="s">
        <v>848</v>
      </c>
      <c r="BS13" s="525" t="s">
        <v>740</v>
      </c>
      <c r="BT13" s="526"/>
      <c r="BU13" s="513" t="s">
        <v>756</v>
      </c>
      <c r="BV13" s="514"/>
      <c r="BW13" s="514"/>
      <c r="BX13" s="514"/>
      <c r="BY13" s="514"/>
      <c r="BZ13" s="514"/>
      <c r="CA13" s="515"/>
    </row>
    <row r="14" spans="1:95" ht="15" customHeight="1" thickTop="1" thickBot="1">
      <c r="A14" s="283"/>
      <c r="B14" s="216"/>
      <c r="C14" s="216"/>
      <c r="D14" s="216"/>
      <c r="E14" s="216"/>
      <c r="F14" s="216"/>
      <c r="G14" s="216"/>
      <c r="H14" s="216"/>
      <c r="I14" s="216"/>
      <c r="J14" s="284"/>
      <c r="K14" s="588"/>
      <c r="L14" s="588"/>
      <c r="M14" s="550"/>
      <c r="N14" s="549"/>
      <c r="O14" s="588"/>
      <c r="P14" s="550"/>
      <c r="Q14" s="497"/>
      <c r="R14" s="486"/>
      <c r="S14" s="486"/>
      <c r="T14" s="486"/>
      <c r="U14" s="392" t="s">
        <v>476</v>
      </c>
      <c r="V14" s="374" t="s">
        <v>590</v>
      </c>
      <c r="W14" s="375"/>
      <c r="X14" s="375"/>
      <c r="Y14" s="376"/>
      <c r="Z14" s="329" t="s">
        <v>591</v>
      </c>
      <c r="AA14" s="397"/>
      <c r="AB14" s="397"/>
      <c r="AC14" s="397"/>
      <c r="AD14" s="398"/>
      <c r="AE14" s="326" t="s">
        <v>410</v>
      </c>
      <c r="AF14" s="277"/>
      <c r="AG14" s="289">
        <v>37</v>
      </c>
      <c r="AH14" s="289">
        <v>16</v>
      </c>
      <c r="AI14" s="289">
        <v>16</v>
      </c>
      <c r="AJ14" s="289">
        <v>37</v>
      </c>
      <c r="AK14" s="289">
        <v>16</v>
      </c>
      <c r="AL14" s="672">
        <v>16</v>
      </c>
      <c r="AM14" s="673"/>
      <c r="AN14" s="672">
        <f>AG14+AH14+AI14+AJ14+AK14+AL14</f>
        <v>138</v>
      </c>
      <c r="AO14" s="674"/>
      <c r="AP14" s="330" t="s">
        <v>517</v>
      </c>
      <c r="AQ14" s="500" t="s">
        <v>624</v>
      </c>
      <c r="AR14" s="501"/>
      <c r="AS14" s="501"/>
      <c r="AT14" s="502"/>
      <c r="AU14" s="330" t="s">
        <v>524</v>
      </c>
      <c r="AV14" s="500" t="s">
        <v>618</v>
      </c>
      <c r="AW14" s="501"/>
      <c r="AX14" s="501"/>
      <c r="AY14" s="502"/>
      <c r="BH14" s="436" t="s">
        <v>822</v>
      </c>
      <c r="BI14" s="556" t="s">
        <v>686</v>
      </c>
      <c r="BJ14" s="557"/>
      <c r="BK14" s="558"/>
      <c r="BL14" s="559" t="s">
        <v>932</v>
      </c>
      <c r="BM14" s="560"/>
      <c r="BN14" s="559" t="s">
        <v>932</v>
      </c>
      <c r="BO14" s="576"/>
      <c r="BP14" s="576"/>
      <c r="BQ14" s="560"/>
      <c r="BR14" s="392" t="s">
        <v>849</v>
      </c>
      <c r="BS14" s="525" t="s">
        <v>741</v>
      </c>
      <c r="BT14" s="526"/>
      <c r="BU14" s="513" t="s">
        <v>742</v>
      </c>
      <c r="BV14" s="514"/>
      <c r="BW14" s="514"/>
      <c r="BX14" s="514"/>
      <c r="BY14" s="514"/>
      <c r="BZ14" s="514"/>
      <c r="CA14" s="515"/>
    </row>
    <row r="15" spans="1:95" ht="15" customHeight="1" thickTop="1" thickBot="1">
      <c r="A15" s="283"/>
      <c r="B15" s="216"/>
      <c r="C15" s="216"/>
      <c r="D15" s="216"/>
      <c r="E15" s="216"/>
      <c r="F15" s="216"/>
      <c r="G15" s="216"/>
      <c r="H15" s="216"/>
      <c r="I15" s="216"/>
      <c r="J15" s="284"/>
      <c r="K15" s="486" t="s">
        <v>866</v>
      </c>
      <c r="L15" s="486"/>
      <c r="M15" s="486"/>
      <c r="N15" s="486"/>
      <c r="O15" s="486"/>
      <c r="P15" s="486"/>
      <c r="Q15" s="486"/>
      <c r="R15" s="486"/>
      <c r="S15" s="486"/>
      <c r="T15" s="486"/>
      <c r="U15" s="605" t="s">
        <v>593</v>
      </c>
      <c r="V15" s="606"/>
      <c r="W15" s="606"/>
      <c r="X15" s="606"/>
      <c r="Y15" s="606"/>
      <c r="Z15" s="606"/>
      <c r="AA15" s="606"/>
      <c r="AB15" s="606"/>
      <c r="AC15" s="606"/>
      <c r="AD15" s="607"/>
      <c r="AE15" s="277" t="s">
        <v>411</v>
      </c>
      <c r="AF15" s="277"/>
      <c r="AG15" s="300" t="s">
        <v>564</v>
      </c>
      <c r="AH15" s="300" t="s">
        <v>565</v>
      </c>
      <c r="AI15" s="300" t="s">
        <v>565</v>
      </c>
      <c r="AJ15" s="300" t="s">
        <v>566</v>
      </c>
      <c r="AK15" s="289" t="s">
        <v>537</v>
      </c>
      <c r="AL15" s="672" t="s">
        <v>537</v>
      </c>
      <c r="AM15" s="673"/>
      <c r="AN15" s="672" t="s">
        <v>537</v>
      </c>
      <c r="AO15" s="674"/>
      <c r="AP15" s="436" t="s">
        <v>518</v>
      </c>
      <c r="AQ15" s="437" t="s">
        <v>625</v>
      </c>
      <c r="AR15" s="438"/>
      <c r="AS15" s="497">
        <v>1</v>
      </c>
      <c r="AT15" s="487"/>
      <c r="AU15" s="436" t="s">
        <v>412</v>
      </c>
      <c r="AV15" s="437" t="s">
        <v>620</v>
      </c>
      <c r="AW15" s="438"/>
      <c r="AX15" s="497">
        <v>1</v>
      </c>
      <c r="AY15" s="487"/>
      <c r="BH15" s="436" t="s">
        <v>823</v>
      </c>
      <c r="BI15" s="556" t="s">
        <v>688</v>
      </c>
      <c r="BJ15" s="557"/>
      <c r="BK15" s="558"/>
      <c r="BL15" s="559" t="s">
        <v>932</v>
      </c>
      <c r="BM15" s="560"/>
      <c r="BN15" s="559" t="s">
        <v>932</v>
      </c>
      <c r="BO15" s="576"/>
      <c r="BP15" s="576"/>
      <c r="BQ15" s="560"/>
      <c r="BR15" s="392" t="s">
        <v>850</v>
      </c>
      <c r="BS15" s="525" t="s">
        <v>743</v>
      </c>
      <c r="BT15" s="526"/>
      <c r="BU15" s="513" t="s">
        <v>924</v>
      </c>
      <c r="BV15" s="514"/>
      <c r="BW15" s="514"/>
      <c r="BX15" s="514"/>
      <c r="BY15" s="514"/>
      <c r="BZ15" s="514"/>
      <c r="CA15" s="515"/>
    </row>
    <row r="16" spans="1:95" ht="15" customHeight="1" thickTop="1" thickBot="1">
      <c r="A16" s="283"/>
      <c r="B16" s="216"/>
      <c r="C16" s="216"/>
      <c r="D16" s="216"/>
      <c r="E16" s="216"/>
      <c r="F16" s="216"/>
      <c r="G16" s="216"/>
      <c r="H16" s="216"/>
      <c r="J16" s="284"/>
      <c r="K16" s="344"/>
      <c r="L16" s="344"/>
      <c r="M16" s="344"/>
      <c r="N16" s="344"/>
      <c r="O16" s="344"/>
      <c r="P16" s="344"/>
      <c r="Q16" s="344"/>
      <c r="R16" s="344"/>
      <c r="S16" s="344"/>
      <c r="T16" s="344"/>
      <c r="AE16" s="670" t="s">
        <v>553</v>
      </c>
      <c r="AF16" s="671"/>
      <c r="AG16" s="314" t="s">
        <v>554</v>
      </c>
      <c r="AH16" s="315" t="s">
        <v>492</v>
      </c>
      <c r="AI16" s="314" t="s">
        <v>554</v>
      </c>
      <c r="AJ16" s="314" t="s">
        <v>554</v>
      </c>
      <c r="AK16" s="314" t="s">
        <v>555</v>
      </c>
      <c r="AL16" s="675" t="s">
        <v>492</v>
      </c>
      <c r="AM16" s="676"/>
      <c r="AN16" s="316"/>
      <c r="AO16" s="316"/>
      <c r="AP16" s="436" t="s">
        <v>519</v>
      </c>
      <c r="AQ16" s="437" t="s">
        <v>621</v>
      </c>
      <c r="AR16" s="438"/>
      <c r="AS16" s="497">
        <v>2</v>
      </c>
      <c r="AT16" s="487"/>
      <c r="AU16" s="436" t="s">
        <v>413</v>
      </c>
      <c r="AV16" s="437" t="s">
        <v>621</v>
      </c>
      <c r="AW16" s="438"/>
      <c r="AX16" s="497">
        <v>2</v>
      </c>
      <c r="AY16" s="487"/>
      <c r="AZ16" s="484" t="s">
        <v>931</v>
      </c>
      <c r="BA16" s="484"/>
      <c r="BB16" s="484"/>
      <c r="BC16" s="484"/>
      <c r="BD16" s="484"/>
      <c r="BE16" s="484"/>
      <c r="BF16" s="484"/>
      <c r="BG16" s="484"/>
      <c r="BH16" s="436" t="s">
        <v>824</v>
      </c>
      <c r="BI16" s="556" t="s">
        <v>689</v>
      </c>
      <c r="BJ16" s="557"/>
      <c r="BK16" s="558"/>
      <c r="BL16" s="559" t="s">
        <v>932</v>
      </c>
      <c r="BM16" s="560"/>
      <c r="BN16" s="559" t="s">
        <v>932</v>
      </c>
      <c r="BO16" s="576"/>
      <c r="BP16" s="576"/>
      <c r="BQ16" s="560"/>
      <c r="BR16" s="516" t="s">
        <v>744</v>
      </c>
      <c r="BS16" s="517"/>
      <c r="BT16" s="517"/>
      <c r="BU16" s="517"/>
      <c r="BV16" s="517"/>
      <c r="BW16" s="517"/>
      <c r="BX16" s="517"/>
      <c r="BY16" s="517"/>
      <c r="BZ16" s="517"/>
      <c r="CA16" s="518"/>
      <c r="CB16" s="216"/>
      <c r="CC16" s="216"/>
      <c r="CD16" s="216"/>
      <c r="CE16" s="216"/>
      <c r="CF16" s="216"/>
      <c r="CG16" s="216"/>
      <c r="CH16" s="216"/>
      <c r="CI16" s="216"/>
      <c r="CJ16" s="216"/>
      <c r="CK16" s="216"/>
      <c r="CL16" s="216"/>
      <c r="CM16" s="216"/>
      <c r="CN16" s="216"/>
      <c r="CO16" s="216"/>
      <c r="CP16" s="216"/>
      <c r="CQ16" s="216"/>
    </row>
    <row r="17" spans="1:95" ht="15" customHeight="1" thickTop="1" thickBot="1">
      <c r="A17" s="283"/>
      <c r="B17" s="216"/>
      <c r="C17" s="216"/>
      <c r="D17" s="216"/>
      <c r="E17" s="216"/>
      <c r="F17" s="216"/>
      <c r="G17" s="216"/>
      <c r="H17" s="216"/>
      <c r="J17" s="284"/>
      <c r="K17" s="371"/>
      <c r="L17" s="500" t="s">
        <v>580</v>
      </c>
      <c r="M17" s="501"/>
      <c r="N17" s="501"/>
      <c r="O17" s="501"/>
      <c r="P17" s="501"/>
      <c r="Q17" s="501"/>
      <c r="R17" s="501"/>
      <c r="S17" s="501"/>
      <c r="T17" s="502"/>
      <c r="U17" s="335" t="s">
        <v>477</v>
      </c>
      <c r="V17" s="379" t="s">
        <v>580</v>
      </c>
      <c r="W17" s="380"/>
      <c r="X17" s="380"/>
      <c r="Y17" s="380"/>
      <c r="Z17" s="380"/>
      <c r="AA17" s="380"/>
      <c r="AB17" s="380"/>
      <c r="AC17" s="380"/>
      <c r="AD17" s="381"/>
      <c r="AE17" s="278" t="s">
        <v>387</v>
      </c>
      <c r="AF17" s="278"/>
      <c r="AG17" s="278"/>
      <c r="AH17" s="278"/>
      <c r="AI17" s="278"/>
      <c r="AJ17" s="278"/>
      <c r="AK17" s="278"/>
      <c r="AL17" s="278"/>
      <c r="AM17" s="278"/>
      <c r="AN17" s="278"/>
      <c r="AO17" s="278"/>
      <c r="AP17" s="436" t="s">
        <v>520</v>
      </c>
      <c r="AQ17" s="437" t="s">
        <v>622</v>
      </c>
      <c r="AR17" s="438"/>
      <c r="AS17" s="497">
        <v>5</v>
      </c>
      <c r="AT17" s="487"/>
      <c r="AU17" s="436" t="s">
        <v>414</v>
      </c>
      <c r="AV17" s="437" t="s">
        <v>622</v>
      </c>
      <c r="AW17" s="438"/>
      <c r="AX17" s="497">
        <v>11</v>
      </c>
      <c r="AY17" s="487"/>
      <c r="AZ17" s="486" t="s">
        <v>703</v>
      </c>
      <c r="BA17" s="487"/>
      <c r="BB17" s="488" t="s">
        <v>929</v>
      </c>
      <c r="BC17" s="489"/>
      <c r="BD17" s="488" t="s">
        <v>930</v>
      </c>
      <c r="BE17" s="489"/>
      <c r="BF17" s="490" t="s">
        <v>704</v>
      </c>
      <c r="BG17" s="499"/>
      <c r="BH17" s="538" t="s">
        <v>594</v>
      </c>
      <c r="BI17" s="539"/>
      <c r="BJ17" s="539"/>
      <c r="BK17" s="539"/>
      <c r="BL17" s="539"/>
      <c r="BM17" s="539"/>
      <c r="BN17" s="539"/>
      <c r="BO17" s="539"/>
      <c r="BP17" s="539"/>
      <c r="BQ17" s="540"/>
      <c r="BR17" s="330" t="s">
        <v>504</v>
      </c>
      <c r="BS17" s="500" t="str">
        <f>BS2</f>
        <v>CR FLAMENGO</v>
      </c>
      <c r="BT17" s="501"/>
      <c r="BU17" s="501"/>
      <c r="BV17" s="502"/>
      <c r="BW17" s="330" t="s">
        <v>513</v>
      </c>
      <c r="BX17" s="500" t="str">
        <f>BX2</f>
        <v>SE PALMEIRAS-SP</v>
      </c>
      <c r="BY17" s="501"/>
      <c r="BZ17" s="501"/>
      <c r="CA17" s="502"/>
      <c r="CB17" s="318"/>
      <c r="CC17" s="318"/>
      <c r="CD17" s="318"/>
      <c r="CE17" s="318"/>
      <c r="CF17" s="318"/>
      <c r="CG17" s="318"/>
      <c r="CH17" s="318"/>
      <c r="CI17" s="318"/>
      <c r="CJ17" s="318"/>
      <c r="CK17" s="318"/>
      <c r="CL17" s="318"/>
      <c r="CM17" s="318"/>
      <c r="CN17" s="318"/>
      <c r="CO17" s="318"/>
      <c r="CP17" s="318"/>
      <c r="CQ17" s="318"/>
    </row>
    <row r="18" spans="1:95" ht="15" customHeight="1" thickTop="1" thickBot="1">
      <c r="A18" s="283"/>
      <c r="B18" s="216"/>
      <c r="C18" s="216"/>
      <c r="D18" s="216"/>
      <c r="E18" s="216"/>
      <c r="F18" s="216"/>
      <c r="G18" s="216"/>
      <c r="H18" s="216"/>
      <c r="I18" s="216"/>
      <c r="J18" s="216"/>
      <c r="K18" s="488" t="s">
        <v>662</v>
      </c>
      <c r="L18" s="498"/>
      <c r="M18" s="489"/>
      <c r="N18" s="488" t="s">
        <v>664</v>
      </c>
      <c r="O18" s="498"/>
      <c r="P18" s="489"/>
      <c r="Q18" s="488" t="s">
        <v>665</v>
      </c>
      <c r="R18" s="498"/>
      <c r="S18" s="498"/>
      <c r="T18" s="489"/>
      <c r="U18" s="392" t="s">
        <v>369</v>
      </c>
      <c r="V18" s="393" t="s">
        <v>582</v>
      </c>
      <c r="W18" s="394"/>
      <c r="X18" s="394"/>
      <c r="Y18" s="394"/>
      <c r="Z18" s="394"/>
      <c r="AA18" s="394"/>
      <c r="AB18" s="394"/>
      <c r="AC18" s="394"/>
      <c r="AD18" s="395"/>
      <c r="AE18" s="642" t="s">
        <v>562</v>
      </c>
      <c r="AF18" s="666"/>
      <c r="AG18" s="643" t="s">
        <v>557</v>
      </c>
      <c r="AH18" s="644"/>
      <c r="AI18" s="638" t="s">
        <v>396</v>
      </c>
      <c r="AJ18" s="639"/>
      <c r="AK18" s="640"/>
      <c r="AL18" s="641" t="s">
        <v>404</v>
      </c>
      <c r="AM18" s="642"/>
      <c r="AN18" s="642"/>
      <c r="AO18" s="642"/>
      <c r="AP18" s="348" t="s">
        <v>521</v>
      </c>
      <c r="AQ18" s="507" t="s">
        <v>615</v>
      </c>
      <c r="AR18" s="507"/>
      <c r="AS18" s="605">
        <v>5</v>
      </c>
      <c r="AT18" s="607"/>
      <c r="AU18" s="348" t="s">
        <v>415</v>
      </c>
      <c r="AV18" s="507" t="s">
        <v>758</v>
      </c>
      <c r="AW18" s="507"/>
      <c r="AX18" s="605">
        <v>1</v>
      </c>
      <c r="AY18" s="607"/>
      <c r="AZ18" s="489" t="s">
        <v>924</v>
      </c>
      <c r="BA18" s="492"/>
      <c r="BB18" s="456" t="s">
        <v>924</v>
      </c>
      <c r="BC18" s="456" t="s">
        <v>900</v>
      </c>
      <c r="BD18" s="456" t="s">
        <v>924</v>
      </c>
      <c r="BE18" s="456" t="s">
        <v>928</v>
      </c>
      <c r="BF18" s="456" t="s">
        <v>924</v>
      </c>
      <c r="BG18" s="431" t="s">
        <v>928</v>
      </c>
      <c r="BH18" s="466"/>
      <c r="BI18" s="345"/>
      <c r="BJ18" s="345"/>
      <c r="BK18" s="345"/>
      <c r="BL18" s="345"/>
      <c r="BM18" s="345"/>
      <c r="BN18" s="345"/>
      <c r="BO18" s="345"/>
      <c r="BP18" s="345"/>
      <c r="BQ18" s="467"/>
      <c r="BR18" s="369"/>
      <c r="BS18" s="369" t="s">
        <v>746</v>
      </c>
      <c r="BT18" s="369" t="s">
        <v>745</v>
      </c>
      <c r="BU18" s="369" t="s">
        <v>747</v>
      </c>
      <c r="BV18" s="369" t="s">
        <v>748</v>
      </c>
      <c r="BW18" s="369"/>
      <c r="BX18" s="369" t="s">
        <v>746</v>
      </c>
      <c r="BY18" s="369" t="s">
        <v>745</v>
      </c>
      <c r="BZ18" s="369" t="s">
        <v>747</v>
      </c>
      <c r="CA18" s="369" t="s">
        <v>748</v>
      </c>
      <c r="CB18" s="318"/>
      <c r="CC18" s="318"/>
      <c r="CD18" s="318"/>
      <c r="CE18" s="318"/>
      <c r="CF18" s="318"/>
      <c r="CG18" s="318"/>
      <c r="CH18" s="318"/>
      <c r="CI18" s="318"/>
      <c r="CJ18" s="318"/>
      <c r="CK18" s="318"/>
      <c r="CL18" s="318"/>
      <c r="CM18" s="318"/>
      <c r="CN18" s="318"/>
      <c r="CO18" s="318"/>
      <c r="CP18" s="318"/>
      <c r="CQ18" s="318"/>
    </row>
    <row r="19" spans="1:95" ht="15" customHeight="1" thickTop="1" thickBot="1">
      <c r="A19" s="283"/>
      <c r="B19" s="216"/>
      <c r="C19" s="216"/>
      <c r="D19" s="216"/>
      <c r="E19" s="216"/>
      <c r="F19" s="216"/>
      <c r="H19" s="216"/>
      <c r="I19" s="216"/>
      <c r="J19" s="216"/>
      <c r="K19" s="503" t="s">
        <v>669</v>
      </c>
      <c r="L19" s="504"/>
      <c r="M19" s="505"/>
      <c r="N19" s="503" t="s">
        <v>670</v>
      </c>
      <c r="O19" s="504"/>
      <c r="P19" s="505"/>
      <c r="Q19" s="503" t="s">
        <v>667</v>
      </c>
      <c r="R19" s="504"/>
      <c r="S19" s="504"/>
      <c r="T19" s="505"/>
      <c r="U19" s="392" t="s">
        <v>370</v>
      </c>
      <c r="V19" s="374" t="s">
        <v>583</v>
      </c>
      <c r="W19" s="375"/>
      <c r="X19" s="375"/>
      <c r="Y19" s="375"/>
      <c r="Z19" s="375"/>
      <c r="AA19" s="375"/>
      <c r="AB19" s="375"/>
      <c r="AC19" s="375"/>
      <c r="AD19" s="376"/>
      <c r="AE19" s="658" t="s">
        <v>294</v>
      </c>
      <c r="AF19" s="659"/>
      <c r="AG19" s="298" t="s">
        <v>21</v>
      </c>
      <c r="AH19" s="298" t="s">
        <v>390</v>
      </c>
      <c r="AI19" s="298" t="s">
        <v>391</v>
      </c>
      <c r="AJ19" s="298" t="s">
        <v>392</v>
      </c>
      <c r="AK19" s="298" t="s">
        <v>393</v>
      </c>
      <c r="AL19" s="299" t="s">
        <v>394</v>
      </c>
      <c r="AM19" s="299" t="s">
        <v>395</v>
      </c>
      <c r="AN19" s="299" t="s">
        <v>535</v>
      </c>
      <c r="AO19" s="342" t="s">
        <v>536</v>
      </c>
      <c r="AP19" s="348" t="s">
        <v>522</v>
      </c>
      <c r="AQ19" s="680" t="s">
        <v>626</v>
      </c>
      <c r="AR19" s="680"/>
      <c r="AS19" s="679">
        <v>1</v>
      </c>
      <c r="AT19" s="679"/>
      <c r="AU19" s="348" t="s">
        <v>416</v>
      </c>
      <c r="AV19" s="680" t="s">
        <v>631</v>
      </c>
      <c r="AW19" s="680"/>
      <c r="AX19" s="679" t="s">
        <v>756</v>
      </c>
      <c r="AY19" s="679"/>
      <c r="BH19" s="577" t="s">
        <v>717</v>
      </c>
      <c r="BI19" s="484"/>
      <c r="BJ19" s="484"/>
      <c r="BK19" s="484"/>
      <c r="BL19" s="484"/>
      <c r="BM19" s="484"/>
      <c r="BN19" s="484"/>
      <c r="BO19" s="484"/>
      <c r="BP19" s="484"/>
      <c r="BQ19" s="485"/>
      <c r="BR19" s="404"/>
      <c r="BS19" s="404" t="s">
        <v>373</v>
      </c>
      <c r="BT19" s="404" t="s">
        <v>373</v>
      </c>
      <c r="BU19" s="404" t="s">
        <v>373</v>
      </c>
      <c r="BV19" s="404" t="s">
        <v>373</v>
      </c>
      <c r="BW19" s="404"/>
      <c r="BX19" s="404" t="s">
        <v>373</v>
      </c>
      <c r="BY19" s="404" t="s">
        <v>373</v>
      </c>
      <c r="BZ19" s="404" t="s">
        <v>373</v>
      </c>
      <c r="CA19" s="404" t="s">
        <v>373</v>
      </c>
      <c r="CB19" s="318"/>
      <c r="CC19" s="318"/>
      <c r="CD19" s="318"/>
      <c r="CE19" s="318"/>
      <c r="CF19" s="318"/>
      <c r="CG19" s="318"/>
      <c r="CH19" s="318"/>
      <c r="CI19" s="318"/>
      <c r="CJ19" s="318"/>
      <c r="CK19" s="318"/>
      <c r="CL19" s="318"/>
      <c r="CM19" s="318"/>
      <c r="CN19" s="318"/>
      <c r="CO19" s="318"/>
      <c r="CP19" s="318"/>
      <c r="CQ19" s="318"/>
    </row>
    <row r="20" spans="1:95" ht="15" customHeight="1" thickTop="1" thickBot="1">
      <c r="A20" s="283"/>
      <c r="B20" s="216"/>
      <c r="C20" s="216"/>
      <c r="D20" s="216"/>
      <c r="E20" s="216"/>
      <c r="F20" s="216"/>
      <c r="H20" s="216"/>
      <c r="J20" s="216"/>
      <c r="K20" s="549" t="s">
        <v>911</v>
      </c>
      <c r="L20" s="588"/>
      <c r="M20" s="550"/>
      <c r="N20" s="425" t="s">
        <v>671</v>
      </c>
      <c r="O20" s="427"/>
      <c r="P20" s="426"/>
      <c r="Q20" s="549" t="s">
        <v>667</v>
      </c>
      <c r="R20" s="588"/>
      <c r="S20" s="588"/>
      <c r="T20" s="550"/>
      <c r="U20" s="392" t="s">
        <v>371</v>
      </c>
      <c r="V20" s="374" t="s">
        <v>573</v>
      </c>
      <c r="W20" s="375"/>
      <c r="X20" s="375"/>
      <c r="Y20" s="376"/>
      <c r="Z20" s="396" t="s">
        <v>478</v>
      </c>
      <c r="AA20" s="397"/>
      <c r="AB20" s="397"/>
      <c r="AC20" s="397"/>
      <c r="AD20" s="398"/>
      <c r="AE20" s="662" t="s">
        <v>388</v>
      </c>
      <c r="AF20" s="663"/>
      <c r="AG20" s="290">
        <v>1</v>
      </c>
      <c r="AH20" s="290" t="s">
        <v>428</v>
      </c>
      <c r="AI20" s="291" t="s">
        <v>492</v>
      </c>
      <c r="AJ20" s="291" t="s">
        <v>492</v>
      </c>
      <c r="AK20" s="291" t="s">
        <v>492</v>
      </c>
      <c r="AL20" s="646" t="s">
        <v>563</v>
      </c>
      <c r="AM20" s="647"/>
      <c r="AN20" s="647"/>
      <c r="AO20" s="647"/>
      <c r="AP20" s="348" t="s">
        <v>523</v>
      </c>
      <c r="AQ20" s="680" t="s">
        <v>627</v>
      </c>
      <c r="AR20" s="680"/>
      <c r="AS20" s="679">
        <v>2</v>
      </c>
      <c r="AT20" s="679"/>
      <c r="AU20" s="348" t="s">
        <v>417</v>
      </c>
      <c r="AV20" s="680" t="s">
        <v>631</v>
      </c>
      <c r="AW20" s="680"/>
      <c r="AX20" s="679" t="s">
        <v>756</v>
      </c>
      <c r="AY20" s="679"/>
      <c r="BH20" s="330" t="s">
        <v>825</v>
      </c>
      <c r="BI20" s="552" t="s">
        <v>713</v>
      </c>
      <c r="BJ20" s="552"/>
      <c r="BK20" s="552"/>
      <c r="BL20" s="435" t="s">
        <v>712</v>
      </c>
      <c r="BM20" s="552" t="s">
        <v>714</v>
      </c>
      <c r="BN20" s="552"/>
      <c r="BO20" s="552"/>
      <c r="BP20" s="552"/>
      <c r="BQ20" s="552"/>
      <c r="BR20" s="519" t="s">
        <v>749</v>
      </c>
      <c r="BS20" s="520"/>
      <c r="BT20" s="520"/>
      <c r="BU20" s="520"/>
      <c r="BV20" s="520"/>
      <c r="BW20" s="520"/>
      <c r="BX20" s="520"/>
      <c r="BY20" s="520"/>
      <c r="BZ20" s="520"/>
      <c r="CA20" s="521"/>
      <c r="CB20" s="318"/>
      <c r="CC20" s="318"/>
      <c r="CD20" s="318"/>
      <c r="CE20" s="318"/>
      <c r="CF20" s="318"/>
      <c r="CG20" s="318"/>
      <c r="CH20" s="318"/>
      <c r="CI20" s="318"/>
      <c r="CJ20" s="318"/>
      <c r="CK20" s="318"/>
      <c r="CL20" s="318"/>
      <c r="CM20" s="318"/>
      <c r="CN20" s="318"/>
      <c r="CO20" s="318"/>
      <c r="CP20" s="318"/>
      <c r="CQ20" s="318"/>
    </row>
    <row r="21" spans="1:95" ht="15" customHeight="1" thickTop="1" thickBot="1">
      <c r="A21" s="283"/>
      <c r="B21" s="216"/>
      <c r="C21" s="216"/>
      <c r="D21" s="216"/>
      <c r="E21" s="621" t="s">
        <v>346</v>
      </c>
      <c r="F21" s="621"/>
      <c r="K21" s="549" t="s">
        <v>947</v>
      </c>
      <c r="L21" s="588"/>
      <c r="M21" s="550"/>
      <c r="N21" s="549" t="s">
        <v>886</v>
      </c>
      <c r="O21" s="588"/>
      <c r="P21" s="550"/>
      <c r="Q21" s="549" t="s">
        <v>672</v>
      </c>
      <c r="R21" s="588"/>
      <c r="S21" s="588"/>
      <c r="T21" s="550"/>
      <c r="U21" s="392" t="s">
        <v>372</v>
      </c>
      <c r="V21" s="374" t="s">
        <v>574</v>
      </c>
      <c r="W21" s="375"/>
      <c r="X21" s="375"/>
      <c r="Y21" s="376"/>
      <c r="Z21" s="396" t="s">
        <v>584</v>
      </c>
      <c r="AA21" s="397"/>
      <c r="AB21" s="397"/>
      <c r="AC21" s="397"/>
      <c r="AD21" s="398"/>
      <c r="AE21" s="664" t="s">
        <v>389</v>
      </c>
      <c r="AF21" s="663"/>
      <c r="AG21" s="290">
        <v>2</v>
      </c>
      <c r="AH21" s="290" t="s">
        <v>428</v>
      </c>
      <c r="AI21" s="291" t="s">
        <v>491</v>
      </c>
      <c r="AJ21" s="291" t="s">
        <v>491</v>
      </c>
      <c r="AK21" s="291" t="s">
        <v>491</v>
      </c>
      <c r="AL21" s="648"/>
      <c r="AM21" s="649"/>
      <c r="AN21" s="649"/>
      <c r="AO21" s="649"/>
      <c r="AP21" s="522" t="s">
        <v>860</v>
      </c>
      <c r="AQ21" s="523"/>
      <c r="AR21" s="523"/>
      <c r="AS21" s="523"/>
      <c r="AT21" s="523"/>
      <c r="AU21" s="523"/>
      <c r="AV21" s="523"/>
      <c r="AW21" s="523"/>
      <c r="AX21" s="523"/>
      <c r="AY21" s="524"/>
      <c r="BH21" s="436" t="s">
        <v>826</v>
      </c>
      <c r="BI21" s="493" t="s">
        <v>711</v>
      </c>
      <c r="BJ21" s="493"/>
      <c r="BK21" s="493"/>
      <c r="BL21" s="436" t="s">
        <v>491</v>
      </c>
      <c r="BM21" s="553"/>
      <c r="BN21" s="553"/>
      <c r="BO21" s="553"/>
      <c r="BP21" s="553"/>
      <c r="BQ21" s="553"/>
      <c r="BR21" s="522"/>
      <c r="BS21" s="523"/>
      <c r="BT21" s="523"/>
      <c r="BU21" s="523"/>
      <c r="BV21" s="523"/>
      <c r="BW21" s="523"/>
      <c r="BX21" s="523"/>
      <c r="BY21" s="523"/>
      <c r="BZ21" s="523"/>
      <c r="CA21" s="524"/>
      <c r="CB21" s="318"/>
      <c r="CC21" s="318"/>
      <c r="CD21" s="318"/>
      <c r="CE21" s="318"/>
      <c r="CF21" s="318"/>
      <c r="CG21" s="318"/>
      <c r="CH21" s="318"/>
      <c r="CI21" s="318"/>
      <c r="CJ21" s="318"/>
      <c r="CK21" s="318"/>
      <c r="CL21" s="318"/>
      <c r="CM21" s="318"/>
      <c r="CN21" s="318"/>
      <c r="CO21" s="318"/>
      <c r="CP21" s="318"/>
      <c r="CQ21" s="318"/>
    </row>
    <row r="22" spans="1:95" ht="15" customHeight="1" thickTop="1" thickBot="1">
      <c r="B22" s="216"/>
      <c r="C22" s="216"/>
      <c r="D22" s="216"/>
      <c r="E22" s="216"/>
      <c r="F22" s="216"/>
      <c r="H22" s="216"/>
      <c r="I22" s="216"/>
      <c r="J22" s="216"/>
      <c r="K22" s="578" t="s">
        <v>897</v>
      </c>
      <c r="L22" s="578"/>
      <c r="M22" s="578"/>
      <c r="N22" s="549" t="s">
        <v>898</v>
      </c>
      <c r="O22" s="588"/>
      <c r="P22" s="550"/>
      <c r="Q22" s="578" t="s">
        <v>899</v>
      </c>
      <c r="R22" s="578"/>
      <c r="S22" s="578"/>
      <c r="T22" s="578"/>
      <c r="U22" s="605" t="s">
        <v>594</v>
      </c>
      <c r="V22" s="606"/>
      <c r="W22" s="606"/>
      <c r="X22" s="606"/>
      <c r="Y22" s="606"/>
      <c r="Z22" s="606"/>
      <c r="AA22" s="606"/>
      <c r="AB22" s="606"/>
      <c r="AC22" s="606"/>
      <c r="AD22" s="607"/>
      <c r="AE22" s="664" t="s">
        <v>389</v>
      </c>
      <c r="AF22" s="663"/>
      <c r="AG22" s="290">
        <v>5</v>
      </c>
      <c r="AH22" s="290" t="s">
        <v>428</v>
      </c>
      <c r="AI22" s="291" t="s">
        <v>492</v>
      </c>
      <c r="AJ22" s="291" t="s">
        <v>492</v>
      </c>
      <c r="AK22" s="291" t="s">
        <v>492</v>
      </c>
      <c r="AL22" s="650"/>
      <c r="AM22" s="651"/>
      <c r="AN22" s="651"/>
      <c r="AO22" s="651"/>
      <c r="AP22" s="461"/>
      <c r="AQ22" s="430"/>
      <c r="AR22" s="452"/>
      <c r="AS22" s="344"/>
      <c r="AT22" s="344"/>
      <c r="AU22" s="345"/>
      <c r="AV22" s="345"/>
      <c r="AW22" s="344"/>
      <c r="AX22" s="344"/>
      <c r="AY22" s="462"/>
      <c r="AZ22" s="484" t="s">
        <v>920</v>
      </c>
      <c r="BA22" s="484"/>
      <c r="BB22" s="484"/>
      <c r="BC22" s="484"/>
      <c r="BD22" s="484"/>
      <c r="BE22" s="484"/>
      <c r="BF22" s="484"/>
      <c r="BG22" s="484"/>
      <c r="BH22" s="563" t="s">
        <v>827</v>
      </c>
      <c r="BI22" s="493" t="s">
        <v>715</v>
      </c>
      <c r="BJ22" s="493"/>
      <c r="BK22" s="493"/>
      <c r="BL22" s="555" t="s">
        <v>491</v>
      </c>
      <c r="BM22" s="554"/>
      <c r="BN22" s="554"/>
      <c r="BO22" s="554"/>
      <c r="BP22" s="554"/>
      <c r="BQ22" s="554"/>
      <c r="BR22" s="538" t="s">
        <v>757</v>
      </c>
      <c r="BS22" s="539"/>
      <c r="BT22" s="539"/>
      <c r="BU22" s="539"/>
      <c r="BV22" s="539"/>
      <c r="BW22" s="539"/>
      <c r="BX22" s="539"/>
      <c r="BY22" s="539"/>
      <c r="BZ22" s="539"/>
      <c r="CA22" s="540"/>
      <c r="CB22" s="285"/>
      <c r="CC22" s="285"/>
      <c r="CD22" s="285"/>
      <c r="CE22" s="285"/>
      <c r="CF22" s="285"/>
      <c r="CG22" s="285"/>
      <c r="CH22" s="285"/>
      <c r="CI22" s="285"/>
      <c r="CJ22" s="285"/>
      <c r="CK22" s="285"/>
      <c r="CL22" s="285"/>
      <c r="CM22" s="285"/>
      <c r="CN22" s="285"/>
      <c r="CO22" s="285"/>
      <c r="CP22" s="285"/>
      <c r="CQ22" s="285"/>
    </row>
    <row r="23" spans="1:95" ht="15" customHeight="1" thickTop="1" thickBot="1">
      <c r="A23" s="283"/>
      <c r="B23" s="216"/>
      <c r="C23" s="216"/>
      <c r="D23" s="216"/>
      <c r="E23" s="216"/>
      <c r="F23" s="216"/>
      <c r="G23" s="216"/>
      <c r="H23" s="216"/>
      <c r="J23" s="284"/>
      <c r="K23" s="424"/>
      <c r="L23" s="500" t="s">
        <v>912</v>
      </c>
      <c r="M23" s="501"/>
      <c r="N23" s="501"/>
      <c r="O23" s="501"/>
      <c r="P23" s="501"/>
      <c r="Q23" s="501"/>
      <c r="R23" s="501"/>
      <c r="S23" s="501"/>
      <c r="T23" s="502"/>
      <c r="AP23" s="516" t="s">
        <v>619</v>
      </c>
      <c r="AQ23" s="517"/>
      <c r="AR23" s="517"/>
      <c r="AS23" s="517"/>
      <c r="AT23" s="517"/>
      <c r="AU23" s="517"/>
      <c r="AV23" s="517"/>
      <c r="AW23" s="517"/>
      <c r="AX23" s="517"/>
      <c r="AY23" s="518"/>
      <c r="AZ23" s="486" t="s">
        <v>703</v>
      </c>
      <c r="BA23" s="487"/>
      <c r="BB23" s="488" t="s">
        <v>929</v>
      </c>
      <c r="BC23" s="489"/>
      <c r="BD23" s="488" t="s">
        <v>930</v>
      </c>
      <c r="BE23" s="489"/>
      <c r="BF23" s="490" t="s">
        <v>704</v>
      </c>
      <c r="BG23" s="499"/>
      <c r="BH23" s="564"/>
      <c r="BI23" s="493"/>
      <c r="BJ23" s="493"/>
      <c r="BK23" s="493"/>
      <c r="BL23" s="555"/>
      <c r="BM23" s="554"/>
      <c r="BN23" s="554"/>
      <c r="BO23" s="554"/>
      <c r="BP23" s="554"/>
      <c r="BQ23" s="554"/>
      <c r="BR23" s="528"/>
      <c r="BS23" s="528"/>
      <c r="BT23" s="528"/>
      <c r="BU23" s="528"/>
      <c r="BV23" s="528"/>
      <c r="BW23" s="528"/>
      <c r="BX23" s="528"/>
      <c r="BY23" s="528"/>
      <c r="BZ23" s="528"/>
      <c r="CA23" s="528"/>
      <c r="CB23" s="216"/>
      <c r="CC23" s="216"/>
      <c r="CD23" s="216"/>
      <c r="CE23" s="216"/>
      <c r="CF23" s="216"/>
      <c r="CG23" s="216"/>
      <c r="CH23" s="216"/>
      <c r="CI23" s="216"/>
      <c r="CJ23" s="216"/>
      <c r="CK23" s="216"/>
      <c r="CL23" s="216"/>
      <c r="CM23" s="216"/>
      <c r="CN23" s="216"/>
      <c r="CO23" s="216"/>
      <c r="CP23" s="216"/>
      <c r="CQ23" s="216"/>
    </row>
    <row r="24" spans="1:95" ht="15" customHeight="1" thickTop="1" thickBot="1">
      <c r="A24" s="283"/>
      <c r="B24" s="216"/>
      <c r="C24" s="216"/>
      <c r="D24" s="216"/>
      <c r="E24" s="216"/>
      <c r="F24" s="216"/>
      <c r="G24" s="216"/>
      <c r="H24" s="216"/>
      <c r="I24" s="216"/>
      <c r="J24" s="284"/>
      <c r="K24" s="498" t="s">
        <v>662</v>
      </c>
      <c r="L24" s="498"/>
      <c r="M24" s="489"/>
      <c r="N24" s="488" t="s">
        <v>664</v>
      </c>
      <c r="O24" s="498"/>
      <c r="P24" s="489"/>
      <c r="Q24" s="488" t="s">
        <v>665</v>
      </c>
      <c r="R24" s="498"/>
      <c r="S24" s="498"/>
      <c r="T24" s="489"/>
      <c r="U24" s="577" t="s">
        <v>587</v>
      </c>
      <c r="V24" s="484"/>
      <c r="W24" s="484"/>
      <c r="X24" s="484"/>
      <c r="Y24" s="484"/>
      <c r="Z24" s="484"/>
      <c r="AA24" s="484"/>
      <c r="AB24" s="484"/>
      <c r="AC24" s="484"/>
      <c r="AD24" s="485"/>
      <c r="AE24" s="516" t="s">
        <v>399</v>
      </c>
      <c r="AF24" s="518"/>
      <c r="AG24" s="677" t="s">
        <v>558</v>
      </c>
      <c r="AH24" s="678"/>
      <c r="AI24" s="614" t="s">
        <v>396</v>
      </c>
      <c r="AJ24" s="615"/>
      <c r="AK24" s="616"/>
      <c r="AL24" s="516" t="s">
        <v>404</v>
      </c>
      <c r="AM24" s="517"/>
      <c r="AN24" s="517"/>
      <c r="AO24" s="517"/>
      <c r="AP24" s="330" t="s">
        <v>525</v>
      </c>
      <c r="AQ24" s="500" t="s">
        <v>635</v>
      </c>
      <c r="AR24" s="501"/>
      <c r="AS24" s="501"/>
      <c r="AT24" s="502"/>
      <c r="AU24" s="330" t="s">
        <v>643</v>
      </c>
      <c r="AV24" s="500" t="s">
        <v>636</v>
      </c>
      <c r="AW24" s="501"/>
      <c r="AX24" s="501"/>
      <c r="AY24" s="502"/>
      <c r="AZ24" s="489" t="s">
        <v>924</v>
      </c>
      <c r="BA24" s="492"/>
      <c r="BB24" s="456" t="s">
        <v>924</v>
      </c>
      <c r="BC24" s="456" t="s">
        <v>900</v>
      </c>
      <c r="BD24" s="456" t="s">
        <v>924</v>
      </c>
      <c r="BE24" s="456" t="s">
        <v>928</v>
      </c>
      <c r="BF24" s="456" t="s">
        <v>924</v>
      </c>
      <c r="BG24" s="431" t="s">
        <v>928</v>
      </c>
      <c r="BH24" s="436" t="s">
        <v>828</v>
      </c>
      <c r="BI24" s="551" t="s">
        <v>716</v>
      </c>
      <c r="BJ24" s="551"/>
      <c r="BK24" s="551"/>
      <c r="BL24" s="436" t="s">
        <v>491</v>
      </c>
      <c r="BM24" s="493"/>
      <c r="BN24" s="493"/>
      <c r="BO24" s="493"/>
      <c r="BP24" s="493"/>
      <c r="BQ24" s="493"/>
      <c r="BR24" s="338"/>
      <c r="BS24" s="533"/>
      <c r="BT24" s="533"/>
      <c r="BU24" s="533"/>
      <c r="BV24" s="533"/>
      <c r="BW24" s="338"/>
      <c r="BX24" s="533"/>
      <c r="BY24" s="533"/>
      <c r="BZ24" s="533"/>
      <c r="CA24" s="533"/>
    </row>
    <row r="25" spans="1:95" ht="15" customHeight="1" thickTop="1" thickBot="1">
      <c r="A25" s="283"/>
      <c r="B25" s="216"/>
      <c r="C25" s="608" t="s">
        <v>609</v>
      </c>
      <c r="D25" s="608"/>
      <c r="E25" s="608"/>
      <c r="F25" s="608" t="s">
        <v>904</v>
      </c>
      <c r="G25" s="608"/>
      <c r="H25" s="608"/>
      <c r="I25" s="216"/>
      <c r="J25" s="284"/>
      <c r="K25" s="588" t="s">
        <v>913</v>
      </c>
      <c r="L25" s="588"/>
      <c r="M25" s="550"/>
      <c r="N25" s="549" t="s">
        <v>914</v>
      </c>
      <c r="O25" s="588"/>
      <c r="P25" s="550"/>
      <c r="Q25" s="549"/>
      <c r="R25" s="588"/>
      <c r="S25" s="588"/>
      <c r="T25" s="588"/>
      <c r="U25" s="335" t="s">
        <v>479</v>
      </c>
      <c r="V25" s="379" t="s">
        <v>580</v>
      </c>
      <c r="W25" s="380"/>
      <c r="X25" s="380"/>
      <c r="Y25" s="380"/>
      <c r="Z25" s="380"/>
      <c r="AA25" s="380"/>
      <c r="AB25" s="380"/>
      <c r="AC25" s="380"/>
      <c r="AD25" s="381"/>
      <c r="AE25" s="665" t="s">
        <v>294</v>
      </c>
      <c r="AF25" s="661"/>
      <c r="AG25" s="297" t="s">
        <v>21</v>
      </c>
      <c r="AH25" s="297" t="s">
        <v>390</v>
      </c>
      <c r="AI25" s="297" t="s">
        <v>391</v>
      </c>
      <c r="AJ25" s="297" t="s">
        <v>392</v>
      </c>
      <c r="AK25" s="297" t="s">
        <v>393</v>
      </c>
      <c r="AL25" s="297" t="s">
        <v>394</v>
      </c>
      <c r="AM25" s="297" t="s">
        <v>395</v>
      </c>
      <c r="AN25" s="297" t="s">
        <v>533</v>
      </c>
      <c r="AO25" s="343" t="s">
        <v>534</v>
      </c>
      <c r="AP25" s="436" t="s">
        <v>419</v>
      </c>
      <c r="AQ25" s="437" t="s">
        <v>632</v>
      </c>
      <c r="AR25" s="438"/>
      <c r="AS25" s="497">
        <v>1</v>
      </c>
      <c r="AT25" s="487"/>
      <c r="AU25" s="436" t="s">
        <v>424</v>
      </c>
      <c r="AV25" s="437" t="s">
        <v>637</v>
      </c>
      <c r="AW25" s="438"/>
      <c r="AX25" s="497">
        <v>3</v>
      </c>
      <c r="AY25" s="487"/>
      <c r="BH25" s="563" t="s">
        <v>829</v>
      </c>
      <c r="BI25" s="551" t="s">
        <v>728</v>
      </c>
      <c r="BJ25" s="551"/>
      <c r="BK25" s="551"/>
      <c r="BL25" s="455" t="s">
        <v>491</v>
      </c>
      <c r="BM25" s="493"/>
      <c r="BN25" s="493"/>
      <c r="BO25" s="493"/>
      <c r="BP25" s="493"/>
      <c r="BQ25" s="493"/>
      <c r="BR25" s="371" t="s">
        <v>868</v>
      </c>
      <c r="BS25" s="500" t="s">
        <v>869</v>
      </c>
      <c r="BT25" s="501"/>
      <c r="BU25" s="501"/>
      <c r="BV25" s="501"/>
      <c r="BW25" s="501"/>
      <c r="BX25" s="501"/>
      <c r="BY25" s="501"/>
      <c r="BZ25" s="501"/>
      <c r="CA25" s="502"/>
    </row>
    <row r="26" spans="1:95" ht="15" customHeight="1" thickTop="1" thickBot="1">
      <c r="A26" s="283"/>
      <c r="B26" s="216"/>
      <c r="C26" s="609" t="s">
        <v>531</v>
      </c>
      <c r="D26" s="609"/>
      <c r="E26" s="609"/>
      <c r="F26" s="609" t="s">
        <v>905</v>
      </c>
      <c r="G26" s="609"/>
      <c r="H26" s="609"/>
      <c r="I26" s="216"/>
      <c r="J26" s="284"/>
      <c r="K26" s="550"/>
      <c r="L26" s="578"/>
      <c r="M26" s="578"/>
      <c r="N26" s="549"/>
      <c r="O26" s="588"/>
      <c r="P26" s="550"/>
      <c r="Q26" s="578"/>
      <c r="R26" s="578"/>
      <c r="S26" s="578"/>
      <c r="T26" s="549"/>
      <c r="U26" s="392" t="s">
        <v>374</v>
      </c>
      <c r="V26" s="393" t="s">
        <v>582</v>
      </c>
      <c r="W26" s="394"/>
      <c r="X26" s="394"/>
      <c r="Y26" s="394"/>
      <c r="Z26" s="394"/>
      <c r="AA26" s="394"/>
      <c r="AB26" s="394"/>
      <c r="AC26" s="394"/>
      <c r="AD26" s="395"/>
      <c r="AE26" s="538" t="s">
        <v>388</v>
      </c>
      <c r="AF26" s="540"/>
      <c r="AG26" s="292">
        <v>1</v>
      </c>
      <c r="AH26" s="292" t="s">
        <v>397</v>
      </c>
      <c r="AI26" s="293" t="s">
        <v>491</v>
      </c>
      <c r="AJ26" s="293" t="s">
        <v>491</v>
      </c>
      <c r="AK26" s="293" t="s">
        <v>491</v>
      </c>
      <c r="AL26" s="646" t="s">
        <v>559</v>
      </c>
      <c r="AM26" s="647"/>
      <c r="AN26" s="647"/>
      <c r="AO26" s="647"/>
      <c r="AP26" s="436" t="s">
        <v>420</v>
      </c>
      <c r="AQ26" s="434" t="s">
        <v>622</v>
      </c>
      <c r="AR26" s="434"/>
      <c r="AS26" s="555">
        <v>2</v>
      </c>
      <c r="AT26" s="555"/>
      <c r="AU26" s="436" t="s">
        <v>425</v>
      </c>
      <c r="AV26" s="434" t="s">
        <v>638</v>
      </c>
      <c r="AW26" s="434"/>
      <c r="AX26" s="555">
        <v>1</v>
      </c>
      <c r="AY26" s="555"/>
      <c r="BH26" s="564"/>
      <c r="BI26" s="551" t="s">
        <v>718</v>
      </c>
      <c r="BJ26" s="551"/>
      <c r="BK26" s="551"/>
      <c r="BL26" s="436" t="s">
        <v>491</v>
      </c>
      <c r="BM26" s="493"/>
      <c r="BN26" s="493"/>
      <c r="BO26" s="493"/>
      <c r="BP26" s="493"/>
      <c r="BQ26" s="493"/>
      <c r="BR26" s="373" t="s">
        <v>870</v>
      </c>
      <c r="BS26" s="414" t="s">
        <v>871</v>
      </c>
      <c r="BT26" s="415"/>
      <c r="BU26" s="415"/>
      <c r="BV26" s="503" t="s">
        <v>938</v>
      </c>
      <c r="BW26" s="504"/>
      <c r="BX26" s="504"/>
      <c r="BY26" s="504"/>
      <c r="BZ26" s="504"/>
      <c r="CA26" s="505"/>
    </row>
    <row r="27" spans="1:95" ht="15" customHeight="1" thickTop="1" thickBot="1">
      <c r="A27" s="283"/>
      <c r="B27" s="216"/>
      <c r="C27" s="216"/>
      <c r="D27" s="216"/>
      <c r="E27" s="216"/>
      <c r="F27" s="216"/>
      <c r="G27" s="216"/>
      <c r="H27" s="216"/>
      <c r="I27" s="216"/>
      <c r="K27" s="486" t="s">
        <v>866</v>
      </c>
      <c r="L27" s="486"/>
      <c r="M27" s="486"/>
      <c r="N27" s="486"/>
      <c r="O27" s="486"/>
      <c r="P27" s="486"/>
      <c r="Q27" s="486"/>
      <c r="R27" s="486"/>
      <c r="S27" s="486"/>
      <c r="T27" s="486"/>
      <c r="U27" s="392" t="s">
        <v>375</v>
      </c>
      <c r="V27" s="374" t="s">
        <v>583</v>
      </c>
      <c r="W27" s="375"/>
      <c r="X27" s="375"/>
      <c r="Y27" s="375"/>
      <c r="Z27" s="375"/>
      <c r="AA27" s="375"/>
      <c r="AB27" s="375"/>
      <c r="AC27" s="375"/>
      <c r="AD27" s="376"/>
      <c r="AE27" s="539" t="s">
        <v>389</v>
      </c>
      <c r="AF27" s="540"/>
      <c r="AG27" s="292">
        <v>2</v>
      </c>
      <c r="AH27" s="292" t="s">
        <v>397</v>
      </c>
      <c r="AI27" s="293" t="s">
        <v>491</v>
      </c>
      <c r="AJ27" s="293" t="s">
        <v>492</v>
      </c>
      <c r="AK27" s="293" t="s">
        <v>491</v>
      </c>
      <c r="AL27" s="648"/>
      <c r="AM27" s="649"/>
      <c r="AN27" s="649"/>
      <c r="AO27" s="649"/>
      <c r="AP27" s="436" t="s">
        <v>421</v>
      </c>
      <c r="AQ27" s="434" t="s">
        <v>633</v>
      </c>
      <c r="AR27" s="434"/>
      <c r="AS27" s="555">
        <v>1</v>
      </c>
      <c r="AT27" s="555"/>
      <c r="AU27" s="436" t="s">
        <v>426</v>
      </c>
      <c r="AV27" s="434" t="s">
        <v>639</v>
      </c>
      <c r="AW27" s="434"/>
      <c r="AX27" s="555">
        <v>3</v>
      </c>
      <c r="AY27" s="555"/>
      <c r="AZ27" s="484" t="s">
        <v>921</v>
      </c>
      <c r="BA27" s="484"/>
      <c r="BB27" s="484"/>
      <c r="BC27" s="484"/>
      <c r="BD27" s="484"/>
      <c r="BE27" s="484"/>
      <c r="BF27" s="484"/>
      <c r="BG27" s="484"/>
      <c r="BH27" s="436" t="s">
        <v>830</v>
      </c>
      <c r="BI27" s="551" t="s">
        <v>719</v>
      </c>
      <c r="BJ27" s="551"/>
      <c r="BK27" s="551"/>
      <c r="BL27" s="436" t="s">
        <v>492</v>
      </c>
      <c r="BM27" s="493"/>
      <c r="BN27" s="493"/>
      <c r="BO27" s="493"/>
      <c r="BP27" s="493"/>
      <c r="BQ27" s="493"/>
      <c r="BR27" s="373" t="s">
        <v>872</v>
      </c>
      <c r="BS27" s="383" t="s">
        <v>873</v>
      </c>
      <c r="BT27" s="365"/>
      <c r="BU27" s="365"/>
      <c r="BV27" s="503" t="s">
        <v>939</v>
      </c>
      <c r="BW27" s="504"/>
      <c r="BX27" s="504"/>
      <c r="BY27" s="504"/>
      <c r="BZ27" s="504"/>
      <c r="CA27" s="505"/>
    </row>
    <row r="28" spans="1:95" ht="15" customHeight="1" thickTop="1" thickBot="1">
      <c r="A28" s="335" t="s">
        <v>474</v>
      </c>
      <c r="B28" s="274" t="s">
        <v>475</v>
      </c>
      <c r="C28" s="274"/>
      <c r="D28" s="274"/>
      <c r="E28" s="274"/>
      <c r="F28" s="274"/>
      <c r="G28" s="274"/>
      <c r="H28" s="274"/>
      <c r="I28" s="274"/>
      <c r="J28" s="302"/>
      <c r="K28" s="500" t="s">
        <v>889</v>
      </c>
      <c r="L28" s="501"/>
      <c r="M28" s="501"/>
      <c r="N28" s="501"/>
      <c r="O28" s="501"/>
      <c r="P28" s="501"/>
      <c r="Q28" s="501"/>
      <c r="R28" s="501"/>
      <c r="S28" s="501"/>
      <c r="T28" s="502"/>
      <c r="U28" s="392" t="s">
        <v>376</v>
      </c>
      <c r="V28" s="374" t="s">
        <v>588</v>
      </c>
      <c r="W28" s="375"/>
      <c r="X28" s="375"/>
      <c r="Y28" s="376"/>
      <c r="Z28" s="396" t="s">
        <v>473</v>
      </c>
      <c r="AA28" s="397"/>
      <c r="AB28" s="397"/>
      <c r="AC28" s="397"/>
      <c r="AD28" s="398"/>
      <c r="AE28" s="539" t="s">
        <v>389</v>
      </c>
      <c r="AF28" s="540"/>
      <c r="AG28" s="292">
        <v>5</v>
      </c>
      <c r="AH28" s="292" t="s">
        <v>398</v>
      </c>
      <c r="AI28" s="293" t="s">
        <v>546</v>
      </c>
      <c r="AJ28" s="293" t="s">
        <v>546</v>
      </c>
      <c r="AK28" s="293" t="s">
        <v>546</v>
      </c>
      <c r="AL28" s="650"/>
      <c r="AM28" s="651"/>
      <c r="AN28" s="651"/>
      <c r="AO28" s="651"/>
      <c r="AP28" s="348" t="s">
        <v>422</v>
      </c>
      <c r="AQ28" s="680" t="s">
        <v>634</v>
      </c>
      <c r="AR28" s="680"/>
      <c r="AS28" s="679">
        <v>1</v>
      </c>
      <c r="AT28" s="679"/>
      <c r="AU28" s="348" t="s">
        <v>427</v>
      </c>
      <c r="AV28" s="680" t="s">
        <v>631</v>
      </c>
      <c r="AW28" s="680"/>
      <c r="AX28" s="679" t="s">
        <v>756</v>
      </c>
      <c r="AY28" s="679"/>
      <c r="AZ28" s="486" t="s">
        <v>703</v>
      </c>
      <c r="BA28" s="487"/>
      <c r="BB28" s="488" t="s">
        <v>929</v>
      </c>
      <c r="BC28" s="489"/>
      <c r="BD28" s="488" t="s">
        <v>930</v>
      </c>
      <c r="BE28" s="489"/>
      <c r="BF28" s="490" t="s">
        <v>704</v>
      </c>
      <c r="BG28" s="499"/>
      <c r="BH28" s="563" t="s">
        <v>831</v>
      </c>
      <c r="BI28" s="551" t="s">
        <v>720</v>
      </c>
      <c r="BJ28" s="551"/>
      <c r="BK28" s="551"/>
      <c r="BL28" s="436" t="s">
        <v>492</v>
      </c>
      <c r="BM28" s="493"/>
      <c r="BN28" s="493"/>
      <c r="BO28" s="493"/>
      <c r="BP28" s="493"/>
      <c r="BQ28" s="493"/>
      <c r="BR28" s="373" t="s">
        <v>874</v>
      </c>
      <c r="BS28" s="383" t="s">
        <v>625</v>
      </c>
      <c r="BT28" s="384"/>
      <c r="BU28" s="384"/>
      <c r="BV28" s="503" t="s">
        <v>940</v>
      </c>
      <c r="BW28" s="504"/>
      <c r="BX28" s="504"/>
      <c r="BY28" s="504"/>
      <c r="BZ28" s="504"/>
      <c r="CA28" s="505"/>
    </row>
    <row r="29" spans="1:95" ht="15" customHeight="1" thickTop="1" thickBot="1">
      <c r="A29" s="349" t="s">
        <v>347</v>
      </c>
      <c r="B29" s="589" t="s">
        <v>348</v>
      </c>
      <c r="C29" s="589"/>
      <c r="D29" s="589"/>
      <c r="E29" s="589"/>
      <c r="F29" s="590" t="s">
        <v>906</v>
      </c>
      <c r="G29" s="590"/>
      <c r="H29" s="590"/>
      <c r="I29" s="590"/>
      <c r="J29" s="590"/>
      <c r="K29" s="488" t="s">
        <v>662</v>
      </c>
      <c r="L29" s="498"/>
      <c r="M29" s="489"/>
      <c r="N29" s="488" t="s">
        <v>664</v>
      </c>
      <c r="O29" s="498"/>
      <c r="P29" s="489"/>
      <c r="Q29" s="488" t="s">
        <v>665</v>
      </c>
      <c r="R29" s="498"/>
      <c r="S29" s="498"/>
      <c r="T29" s="489"/>
      <c r="U29" s="392" t="s">
        <v>377</v>
      </c>
      <c r="V29" s="374" t="s">
        <v>590</v>
      </c>
      <c r="W29" s="375"/>
      <c r="X29" s="375"/>
      <c r="Y29" s="376"/>
      <c r="Z29" s="332" t="s">
        <v>592</v>
      </c>
      <c r="AA29" s="397"/>
      <c r="AB29" s="397"/>
      <c r="AC29" s="397"/>
      <c r="AD29" s="398"/>
      <c r="AP29" s="522" t="s">
        <v>859</v>
      </c>
      <c r="AQ29" s="523"/>
      <c r="AR29" s="523"/>
      <c r="AS29" s="523"/>
      <c r="AT29" s="523"/>
      <c r="AU29" s="523"/>
      <c r="AV29" s="523"/>
      <c r="AW29" s="523"/>
      <c r="AX29" s="523"/>
      <c r="AY29" s="524"/>
      <c r="AZ29" s="442" t="s">
        <v>924</v>
      </c>
      <c r="BA29" s="455"/>
      <c r="BB29" s="456" t="s">
        <v>924</v>
      </c>
      <c r="BC29" s="456" t="s">
        <v>900</v>
      </c>
      <c r="BD29" s="456" t="s">
        <v>924</v>
      </c>
      <c r="BE29" s="456" t="s">
        <v>928</v>
      </c>
      <c r="BF29" s="456" t="s">
        <v>924</v>
      </c>
      <c r="BG29" s="431" t="s">
        <v>928</v>
      </c>
      <c r="BH29" s="564"/>
      <c r="BI29" s="551" t="s">
        <v>721</v>
      </c>
      <c r="BJ29" s="551"/>
      <c r="BK29" s="551"/>
      <c r="BL29" s="436" t="s">
        <v>491</v>
      </c>
      <c r="BM29" s="494"/>
      <c r="BN29" s="495"/>
      <c r="BO29" s="495"/>
      <c r="BP29" s="495"/>
      <c r="BQ29" s="496"/>
      <c r="BR29" s="416"/>
      <c r="BS29" s="417"/>
      <c r="BT29" s="417"/>
      <c r="BU29" s="417"/>
      <c r="BV29" s="506"/>
      <c r="BW29" s="506"/>
      <c r="BX29" s="506"/>
      <c r="BY29" s="506"/>
      <c r="BZ29" s="506"/>
      <c r="CA29" s="506"/>
      <c r="CB29" s="216"/>
      <c r="CC29" s="216"/>
      <c r="CD29" s="216"/>
      <c r="CE29" s="216"/>
      <c r="CF29" s="216"/>
      <c r="CG29" s="216"/>
      <c r="CH29" s="216"/>
      <c r="CI29" s="216"/>
      <c r="CJ29" s="216"/>
      <c r="CK29" s="216"/>
      <c r="CL29" s="216"/>
      <c r="CM29" s="216"/>
      <c r="CN29" s="216"/>
      <c r="CO29" s="216"/>
      <c r="CP29" s="216"/>
      <c r="CQ29" s="216"/>
    </row>
    <row r="30" spans="1:95" ht="15" customHeight="1" thickTop="1" thickBot="1">
      <c r="A30" s="349" t="s">
        <v>356</v>
      </c>
      <c r="B30" s="589" t="s">
        <v>349</v>
      </c>
      <c r="C30" s="589"/>
      <c r="D30" s="589"/>
      <c r="E30" s="589"/>
      <c r="F30" s="590" t="s">
        <v>907</v>
      </c>
      <c r="G30" s="590"/>
      <c r="H30" s="590"/>
      <c r="I30" s="590"/>
      <c r="J30" s="590"/>
      <c r="K30" s="418" t="s">
        <v>896</v>
      </c>
      <c r="L30" s="420"/>
      <c r="M30" s="419"/>
      <c r="N30" s="418" t="s">
        <v>890</v>
      </c>
      <c r="O30" s="420"/>
      <c r="P30" s="419"/>
      <c r="Q30" s="418" t="s">
        <v>891</v>
      </c>
      <c r="R30" s="420"/>
      <c r="S30" s="420"/>
      <c r="T30" s="419"/>
      <c r="U30" s="605" t="s">
        <v>593</v>
      </c>
      <c r="V30" s="606"/>
      <c r="W30" s="606"/>
      <c r="X30" s="606"/>
      <c r="Y30" s="606"/>
      <c r="Z30" s="606"/>
      <c r="AA30" s="606"/>
      <c r="AB30" s="606"/>
      <c r="AC30" s="606"/>
      <c r="AD30" s="607"/>
      <c r="AE30" s="642" t="s">
        <v>400</v>
      </c>
      <c r="AF30" s="666"/>
      <c r="AG30" s="677" t="s">
        <v>558</v>
      </c>
      <c r="AH30" s="678"/>
      <c r="AI30" s="638" t="s">
        <v>396</v>
      </c>
      <c r="AJ30" s="639"/>
      <c r="AK30" s="640"/>
      <c r="AL30" s="641" t="s">
        <v>404</v>
      </c>
      <c r="AM30" s="642"/>
      <c r="AN30" s="642"/>
      <c r="AO30" s="642"/>
      <c r="AP30" s="463"/>
      <c r="AQ30" s="429"/>
      <c r="AR30" s="347"/>
      <c r="AS30" s="347"/>
      <c r="AT30" s="347"/>
      <c r="AU30" s="346"/>
      <c r="AV30" s="346"/>
      <c r="AW30" s="346"/>
      <c r="AX30" s="346"/>
      <c r="AY30" s="464"/>
      <c r="AZ30" s="567" t="s">
        <v>699</v>
      </c>
      <c r="BA30" s="567"/>
      <c r="BB30" s="544" t="s">
        <v>700</v>
      </c>
      <c r="BC30" s="544"/>
      <c r="BD30" s="544" t="s">
        <v>701</v>
      </c>
      <c r="BE30" s="544"/>
      <c r="BF30" s="544" t="s">
        <v>702</v>
      </c>
      <c r="BG30" s="544"/>
      <c r="BH30" s="436" t="s">
        <v>832</v>
      </c>
      <c r="BI30" s="551" t="s">
        <v>722</v>
      </c>
      <c r="BJ30" s="551"/>
      <c r="BK30" s="551"/>
      <c r="BL30" s="436" t="s">
        <v>491</v>
      </c>
      <c r="BM30" s="494"/>
      <c r="BN30" s="495"/>
      <c r="BO30" s="495"/>
      <c r="BP30" s="495"/>
      <c r="BQ30" s="496"/>
      <c r="BR30" s="335" t="s">
        <v>875</v>
      </c>
      <c r="BS30" s="500" t="s">
        <v>876</v>
      </c>
      <c r="BT30" s="501"/>
      <c r="BU30" s="501"/>
      <c r="BV30" s="501"/>
      <c r="BW30" s="501"/>
      <c r="BX30" s="501"/>
      <c r="BY30" s="501"/>
      <c r="BZ30" s="501"/>
      <c r="CA30" s="502"/>
      <c r="CB30" s="285"/>
      <c r="CC30" s="285"/>
      <c r="CD30" s="285"/>
      <c r="CE30" s="285"/>
      <c r="CF30" s="285"/>
      <c r="CG30" s="285"/>
      <c r="CH30" s="285"/>
      <c r="CI30" s="285"/>
      <c r="CJ30" s="285"/>
      <c r="CK30" s="285"/>
      <c r="CL30" s="285"/>
      <c r="CM30" s="285"/>
      <c r="CN30" s="285"/>
      <c r="CO30" s="285"/>
      <c r="CP30" s="285"/>
      <c r="CQ30" s="285"/>
    </row>
    <row r="31" spans="1:95" ht="15" customHeight="1" thickTop="1" thickBot="1">
      <c r="A31" s="349" t="s">
        <v>357</v>
      </c>
      <c r="B31" s="589" t="s">
        <v>350</v>
      </c>
      <c r="C31" s="589"/>
      <c r="D31" s="589"/>
      <c r="E31" s="589"/>
      <c r="F31" s="591" t="s">
        <v>750</v>
      </c>
      <c r="G31" s="591"/>
      <c r="H31" s="591"/>
      <c r="I31" s="591"/>
      <c r="J31" s="591"/>
      <c r="K31" s="418" t="s">
        <v>915</v>
      </c>
      <c r="L31" s="420"/>
      <c r="M31" s="419"/>
      <c r="N31" s="418" t="s">
        <v>892</v>
      </c>
      <c r="O31" s="420"/>
      <c r="P31" s="419"/>
      <c r="Q31" s="418" t="s">
        <v>893</v>
      </c>
      <c r="R31" s="420"/>
      <c r="S31" s="420"/>
      <c r="T31" s="419"/>
      <c r="AE31" s="682" t="s">
        <v>294</v>
      </c>
      <c r="AF31" s="659"/>
      <c r="AG31" s="299" t="s">
        <v>21</v>
      </c>
      <c r="AH31" s="299" t="s">
        <v>390</v>
      </c>
      <c r="AI31" s="299" t="s">
        <v>391</v>
      </c>
      <c r="AJ31" s="299" t="s">
        <v>392</v>
      </c>
      <c r="AK31" s="299" t="s">
        <v>393</v>
      </c>
      <c r="AL31" s="299" t="s">
        <v>394</v>
      </c>
      <c r="AM31" s="299" t="s">
        <v>395</v>
      </c>
      <c r="AN31" s="299" t="s">
        <v>535</v>
      </c>
      <c r="AO31" s="342" t="s">
        <v>536</v>
      </c>
      <c r="AP31" s="516" t="s">
        <v>642</v>
      </c>
      <c r="AQ31" s="517"/>
      <c r="AR31" s="517"/>
      <c r="AS31" s="517"/>
      <c r="AT31" s="517"/>
      <c r="AU31" s="517"/>
      <c r="AV31" s="517"/>
      <c r="AW31" s="517"/>
      <c r="AX31" s="517"/>
      <c r="AY31" s="518"/>
      <c r="BH31" s="563" t="s">
        <v>833</v>
      </c>
      <c r="BI31" s="551" t="s">
        <v>723</v>
      </c>
      <c r="BJ31" s="551"/>
      <c r="BK31" s="551"/>
      <c r="BL31" s="436" t="s">
        <v>491</v>
      </c>
      <c r="BM31" s="493"/>
      <c r="BN31" s="493"/>
      <c r="BO31" s="493"/>
      <c r="BP31" s="493"/>
      <c r="BQ31" s="493"/>
      <c r="BR31" s="392" t="s">
        <v>877</v>
      </c>
      <c r="BS31" s="414" t="s">
        <v>625</v>
      </c>
      <c r="BT31" s="415"/>
      <c r="BU31" s="415"/>
      <c r="BV31" s="388" t="s">
        <v>941</v>
      </c>
      <c r="BW31" s="389"/>
      <c r="BX31" s="389"/>
      <c r="BY31" s="389"/>
      <c r="BZ31" s="389"/>
      <c r="CA31" s="390"/>
      <c r="CB31" s="216"/>
      <c r="CC31" s="216"/>
      <c r="CD31" s="216"/>
      <c r="CE31" s="216"/>
      <c r="CF31" s="216"/>
      <c r="CG31" s="216"/>
      <c r="CH31" s="216"/>
      <c r="CI31" s="216"/>
      <c r="CJ31" s="216"/>
      <c r="CK31" s="216"/>
      <c r="CL31" s="216"/>
      <c r="CM31" s="216"/>
      <c r="CN31" s="216"/>
      <c r="CO31" s="216"/>
      <c r="CP31" s="216"/>
      <c r="CQ31" s="216"/>
    </row>
    <row r="32" spans="1:95" ht="15" customHeight="1" thickTop="1" thickBot="1">
      <c r="A32" s="349" t="s">
        <v>358</v>
      </c>
      <c r="B32" s="589" t="s">
        <v>351</v>
      </c>
      <c r="C32" s="589"/>
      <c r="D32" s="589"/>
      <c r="E32" s="589"/>
      <c r="F32" s="590" t="s">
        <v>752</v>
      </c>
      <c r="G32" s="590"/>
      <c r="H32" s="590"/>
      <c r="I32" s="590"/>
      <c r="J32" s="590"/>
      <c r="K32" s="421" t="s">
        <v>894</v>
      </c>
      <c r="L32" s="353"/>
      <c r="M32" s="422"/>
      <c r="N32" s="421" t="s">
        <v>668</v>
      </c>
      <c r="O32" s="353"/>
      <c r="P32" s="422"/>
      <c r="Q32" s="421" t="s">
        <v>895</v>
      </c>
      <c r="R32" s="353"/>
      <c r="S32" s="353"/>
      <c r="T32" s="422"/>
      <c r="U32" s="577" t="s">
        <v>885</v>
      </c>
      <c r="V32" s="484"/>
      <c r="W32" s="484"/>
      <c r="X32" s="484"/>
      <c r="Y32" s="484"/>
      <c r="Z32" s="484"/>
      <c r="AA32" s="484"/>
      <c r="AB32" s="484"/>
      <c r="AC32" s="484"/>
      <c r="AD32" s="485"/>
      <c r="AE32" s="664" t="s">
        <v>388</v>
      </c>
      <c r="AF32" s="663"/>
      <c r="AG32" s="292">
        <v>1</v>
      </c>
      <c r="AH32" s="292" t="s">
        <v>150</v>
      </c>
      <c r="AI32" s="293" t="s">
        <v>491</v>
      </c>
      <c r="AJ32" s="293" t="s">
        <v>492</v>
      </c>
      <c r="AK32" s="293" t="s">
        <v>491</v>
      </c>
      <c r="AL32" s="646" t="s">
        <v>559</v>
      </c>
      <c r="AM32" s="647"/>
      <c r="AN32" s="647"/>
      <c r="AO32" s="647"/>
      <c r="AP32" s="330" t="s">
        <v>529</v>
      </c>
      <c r="AQ32" s="500" t="s">
        <v>635</v>
      </c>
      <c r="AR32" s="501"/>
      <c r="AS32" s="501"/>
      <c r="AT32" s="501"/>
      <c r="AU32" s="501"/>
      <c r="AV32" s="501"/>
      <c r="AW32" s="501"/>
      <c r="AX32" s="501"/>
      <c r="AY32" s="502"/>
      <c r="BH32" s="564"/>
      <c r="BI32" s="551" t="s">
        <v>724</v>
      </c>
      <c r="BJ32" s="551"/>
      <c r="BK32" s="551"/>
      <c r="BL32" s="436" t="s">
        <v>492</v>
      </c>
      <c r="BM32" s="493"/>
      <c r="BN32" s="493"/>
      <c r="BO32" s="493"/>
      <c r="BP32" s="493"/>
      <c r="BQ32" s="493"/>
      <c r="BR32" s="392" t="s">
        <v>878</v>
      </c>
      <c r="BS32" s="383" t="s">
        <v>879</v>
      </c>
      <c r="BT32" s="365"/>
      <c r="BU32" s="365"/>
      <c r="BV32" s="388" t="s">
        <v>942</v>
      </c>
      <c r="BW32" s="389"/>
      <c r="BX32" s="389"/>
      <c r="BY32" s="389"/>
      <c r="BZ32" s="389"/>
      <c r="CA32" s="390"/>
      <c r="CB32" s="216"/>
      <c r="CC32" s="216"/>
      <c r="CD32" s="216"/>
      <c r="CE32" s="216"/>
      <c r="CF32" s="216"/>
      <c r="CG32" s="216"/>
      <c r="CH32" s="216"/>
      <c r="CI32" s="216"/>
      <c r="CJ32" s="216"/>
      <c r="CK32" s="216"/>
      <c r="CL32" s="216"/>
      <c r="CM32" s="216"/>
      <c r="CN32" s="216"/>
      <c r="CO32" s="216"/>
      <c r="CP32" s="216"/>
      <c r="CQ32" s="216"/>
    </row>
    <row r="33" spans="1:95" ht="15" customHeight="1" thickTop="1" thickBot="1">
      <c r="A33" s="349" t="s">
        <v>359</v>
      </c>
      <c r="B33" s="589" t="s">
        <v>352</v>
      </c>
      <c r="C33" s="589"/>
      <c r="D33" s="589"/>
      <c r="E33" s="589"/>
      <c r="F33" s="590" t="s">
        <v>908</v>
      </c>
      <c r="G33" s="590"/>
      <c r="H33" s="590"/>
      <c r="I33" s="590"/>
      <c r="J33" s="590"/>
      <c r="K33" s="497" t="s">
        <v>866</v>
      </c>
      <c r="L33" s="486"/>
      <c r="M33" s="486"/>
      <c r="N33" s="486"/>
      <c r="O33" s="486"/>
      <c r="P33" s="486"/>
      <c r="Q33" s="486"/>
      <c r="R33" s="486"/>
      <c r="S33" s="486"/>
      <c r="T33" s="487"/>
      <c r="U33" s="335" t="s">
        <v>481</v>
      </c>
      <c r="V33" s="379" t="str">
        <f>F30</f>
        <v>Nacional de Brasília - Mané Guarrincha</v>
      </c>
      <c r="W33" s="380"/>
      <c r="X33" s="380"/>
      <c r="Y33" s="380"/>
      <c r="Z33" s="380"/>
      <c r="AA33" s="380"/>
      <c r="AB33" s="380"/>
      <c r="AC33" s="380"/>
      <c r="AD33" s="381"/>
      <c r="AE33" s="662" t="s">
        <v>389</v>
      </c>
      <c r="AF33" s="663"/>
      <c r="AG33" s="292">
        <v>2</v>
      </c>
      <c r="AH33" s="292" t="s">
        <v>397</v>
      </c>
      <c r="AI33" s="293" t="s">
        <v>491</v>
      </c>
      <c r="AJ33" s="293" t="s">
        <v>492</v>
      </c>
      <c r="AK33" s="293" t="s">
        <v>491</v>
      </c>
      <c r="AL33" s="648"/>
      <c r="AM33" s="649"/>
      <c r="AN33" s="649"/>
      <c r="AO33" s="649"/>
      <c r="AP33" s="436" t="s">
        <v>430</v>
      </c>
      <c r="AQ33" s="696" t="s">
        <v>640</v>
      </c>
      <c r="AR33" s="697"/>
      <c r="AS33" s="497">
        <v>6</v>
      </c>
      <c r="AT33" s="487"/>
      <c r="AU33" s="436" t="s">
        <v>431</v>
      </c>
      <c r="AV33" s="549" t="s">
        <v>641</v>
      </c>
      <c r="AW33" s="550"/>
      <c r="AX33" s="497">
        <v>4</v>
      </c>
      <c r="AY33" s="487"/>
      <c r="AZ33" s="484" t="s">
        <v>922</v>
      </c>
      <c r="BA33" s="484"/>
      <c r="BB33" s="484"/>
      <c r="BC33" s="484"/>
      <c r="BD33" s="484"/>
      <c r="BE33" s="484"/>
      <c r="BF33" s="484"/>
      <c r="BG33" s="484"/>
      <c r="BH33" s="436" t="s">
        <v>834</v>
      </c>
      <c r="BI33" s="551" t="s">
        <v>725</v>
      </c>
      <c r="BJ33" s="551"/>
      <c r="BK33" s="551"/>
      <c r="BL33" s="455" t="s">
        <v>491</v>
      </c>
      <c r="BM33" s="494"/>
      <c r="BN33" s="495"/>
      <c r="BO33" s="495"/>
      <c r="BP33" s="495"/>
      <c r="BQ33" s="496"/>
      <c r="BR33" s="392" t="s">
        <v>880</v>
      </c>
      <c r="BS33" s="383" t="s">
        <v>881</v>
      </c>
      <c r="BT33" s="384"/>
      <c r="BU33" s="384"/>
      <c r="BV33" s="503" t="s">
        <v>943</v>
      </c>
      <c r="BW33" s="504"/>
      <c r="BX33" s="504"/>
      <c r="BY33" s="504"/>
      <c r="BZ33" s="504"/>
      <c r="CA33" s="505"/>
    </row>
    <row r="34" spans="1:95" ht="15" customHeight="1" thickTop="1" thickBot="1">
      <c r="A34" s="349" t="s">
        <v>360</v>
      </c>
      <c r="B34" s="589" t="s">
        <v>295</v>
      </c>
      <c r="C34" s="589"/>
      <c r="D34" s="589"/>
      <c r="E34" s="589"/>
      <c r="F34" s="598">
        <v>44217</v>
      </c>
      <c r="G34" s="598"/>
      <c r="H34" s="598"/>
      <c r="I34" s="598"/>
      <c r="J34" s="598"/>
      <c r="K34" s="371"/>
      <c r="L34" s="500" t="s">
        <v>673</v>
      </c>
      <c r="M34" s="501"/>
      <c r="N34" s="501"/>
      <c r="O34" s="501"/>
      <c r="P34" s="501"/>
      <c r="Q34" s="501"/>
      <c r="R34" s="501"/>
      <c r="S34" s="501"/>
      <c r="T34" s="501"/>
      <c r="U34" s="392" t="s">
        <v>378</v>
      </c>
      <c r="V34" s="689" t="str">
        <f>F36</f>
        <v>Brasília - DF</v>
      </c>
      <c r="W34" s="690"/>
      <c r="X34" s="690"/>
      <c r="Y34" s="690"/>
      <c r="Z34" s="690"/>
      <c r="AA34" s="690"/>
      <c r="AB34" s="690"/>
      <c r="AC34" s="690"/>
      <c r="AD34" s="691"/>
      <c r="AE34" s="662" t="s">
        <v>389</v>
      </c>
      <c r="AF34" s="663"/>
      <c r="AG34" s="292">
        <v>5</v>
      </c>
      <c r="AH34" s="292" t="s">
        <v>398</v>
      </c>
      <c r="AI34" s="293" t="s">
        <v>492</v>
      </c>
      <c r="AJ34" s="293" t="s">
        <v>492</v>
      </c>
      <c r="AK34" s="293" t="s">
        <v>492</v>
      </c>
      <c r="AL34" s="650"/>
      <c r="AM34" s="651"/>
      <c r="AN34" s="651"/>
      <c r="AO34" s="651"/>
      <c r="AP34" s="522" t="s">
        <v>859</v>
      </c>
      <c r="AQ34" s="523"/>
      <c r="AR34" s="523"/>
      <c r="AS34" s="523"/>
      <c r="AT34" s="523"/>
      <c r="AU34" s="523"/>
      <c r="AV34" s="523"/>
      <c r="AW34" s="523"/>
      <c r="AX34" s="523"/>
      <c r="AY34" s="524"/>
      <c r="AZ34" s="486" t="s">
        <v>703</v>
      </c>
      <c r="BA34" s="487"/>
      <c r="BB34" s="441" t="s">
        <v>929</v>
      </c>
      <c r="BC34" s="442"/>
      <c r="BD34" s="441" t="s">
        <v>930</v>
      </c>
      <c r="BE34" s="442"/>
      <c r="BF34" s="443" t="s">
        <v>704</v>
      </c>
      <c r="BG34" s="465"/>
      <c r="BH34" s="563" t="s">
        <v>835</v>
      </c>
      <c r="BI34" s="551" t="s">
        <v>726</v>
      </c>
      <c r="BJ34" s="551"/>
      <c r="BK34" s="551"/>
      <c r="BL34" s="455" t="s">
        <v>492</v>
      </c>
      <c r="BM34" s="493"/>
      <c r="BN34" s="493"/>
      <c r="BO34" s="493"/>
      <c r="BP34" s="493"/>
      <c r="BQ34" s="493"/>
      <c r="BR34" s="392" t="s">
        <v>882</v>
      </c>
      <c r="BS34" s="383" t="s">
        <v>883</v>
      </c>
      <c r="BT34" s="384"/>
      <c r="BU34" s="384"/>
      <c r="BV34" s="503" t="s">
        <v>944</v>
      </c>
      <c r="BW34" s="504"/>
      <c r="BX34" s="504"/>
      <c r="BY34" s="504"/>
      <c r="BZ34" s="504"/>
      <c r="CA34" s="505"/>
    </row>
    <row r="35" spans="1:95" ht="15" customHeight="1" thickTop="1" thickBot="1">
      <c r="A35" s="349" t="s">
        <v>361</v>
      </c>
      <c r="B35" s="589" t="s">
        <v>353</v>
      </c>
      <c r="C35" s="589"/>
      <c r="D35" s="589"/>
      <c r="E35" s="589"/>
      <c r="F35" s="590" t="s">
        <v>909</v>
      </c>
      <c r="G35" s="590"/>
      <c r="H35" s="590"/>
      <c r="I35" s="590"/>
      <c r="J35" s="590"/>
      <c r="K35" s="498" t="s">
        <v>662</v>
      </c>
      <c r="L35" s="498"/>
      <c r="M35" s="489"/>
      <c r="N35" s="488" t="s">
        <v>664</v>
      </c>
      <c r="O35" s="498"/>
      <c r="P35" s="489"/>
      <c r="Q35" s="488" t="s">
        <v>665</v>
      </c>
      <c r="R35" s="498"/>
      <c r="S35" s="498"/>
      <c r="T35" s="498"/>
      <c r="U35" s="392" t="s">
        <v>379</v>
      </c>
      <c r="V35" s="374" t="s">
        <v>887</v>
      </c>
      <c r="W35" s="375"/>
      <c r="X35" s="375"/>
      <c r="Y35" s="376"/>
      <c r="Z35" s="396" t="s">
        <v>595</v>
      </c>
      <c r="AA35" s="397"/>
      <c r="AB35" s="397"/>
      <c r="AC35" s="397"/>
      <c r="AD35" s="398"/>
      <c r="AP35" s="283"/>
      <c r="AQ35" s="216"/>
      <c r="AR35" s="216"/>
      <c r="AS35" s="216"/>
      <c r="AT35" s="216"/>
      <c r="AU35" s="216"/>
      <c r="AV35" s="216"/>
      <c r="AW35" s="216"/>
      <c r="AX35" s="216"/>
      <c r="AY35" s="284"/>
      <c r="AZ35" s="442" t="s">
        <v>924</v>
      </c>
      <c r="BA35" s="455"/>
      <c r="BB35" s="456" t="s">
        <v>924</v>
      </c>
      <c r="BC35" s="456" t="s">
        <v>900</v>
      </c>
      <c r="BD35" s="456" t="s">
        <v>924</v>
      </c>
      <c r="BE35" s="456" t="s">
        <v>928</v>
      </c>
      <c r="BF35" s="456" t="s">
        <v>924</v>
      </c>
      <c r="BG35" s="431" t="s">
        <v>928</v>
      </c>
      <c r="BH35" s="564"/>
      <c r="BI35" s="551" t="s">
        <v>727</v>
      </c>
      <c r="BJ35" s="551"/>
      <c r="BK35" s="551"/>
      <c r="BL35" s="455" t="s">
        <v>491</v>
      </c>
      <c r="BM35" s="493"/>
      <c r="BN35" s="493"/>
      <c r="BO35" s="493"/>
      <c r="BP35" s="493"/>
      <c r="BQ35" s="493"/>
      <c r="BR35" s="538" t="s">
        <v>884</v>
      </c>
      <c r="BS35" s="539"/>
      <c r="BT35" s="539"/>
      <c r="BU35" s="539"/>
      <c r="BV35" s="539"/>
      <c r="BW35" s="539"/>
      <c r="BX35" s="539"/>
      <c r="BY35" s="539"/>
      <c r="BZ35" s="539"/>
      <c r="CA35" s="540"/>
    </row>
    <row r="36" spans="1:95" ht="15" customHeight="1" thickTop="1" thickBot="1">
      <c r="A36" s="349" t="s">
        <v>362</v>
      </c>
      <c r="B36" s="589" t="s">
        <v>294</v>
      </c>
      <c r="C36" s="589"/>
      <c r="D36" s="589"/>
      <c r="E36" s="589"/>
      <c r="F36" s="590" t="s">
        <v>945</v>
      </c>
      <c r="G36" s="590"/>
      <c r="H36" s="590"/>
      <c r="I36" s="590"/>
      <c r="J36" s="590"/>
      <c r="K36" s="356" t="s">
        <v>903</v>
      </c>
      <c r="L36" s="356"/>
      <c r="M36" s="357"/>
      <c r="N36" s="355" t="s">
        <v>668</v>
      </c>
      <c r="O36" s="356"/>
      <c r="P36" s="357"/>
      <c r="Q36" s="355" t="s">
        <v>660</v>
      </c>
      <c r="R36" s="356"/>
      <c r="S36" s="356"/>
      <c r="T36" s="356"/>
      <c r="U36" s="392" t="s">
        <v>606</v>
      </c>
      <c r="V36" s="374" t="s">
        <v>590</v>
      </c>
      <c r="W36" s="375"/>
      <c r="X36" s="375"/>
      <c r="Y36" s="376"/>
      <c r="Z36" s="332" t="s">
        <v>946</v>
      </c>
      <c r="AA36" s="397"/>
      <c r="AB36" s="397"/>
      <c r="AC36" s="397"/>
      <c r="AD36" s="398"/>
      <c r="AE36" s="641" t="s">
        <v>540</v>
      </c>
      <c r="AF36" s="666"/>
      <c r="AG36" s="677" t="s">
        <v>558</v>
      </c>
      <c r="AH36" s="678"/>
      <c r="AI36" s="638" t="s">
        <v>396</v>
      </c>
      <c r="AJ36" s="639"/>
      <c r="AK36" s="640"/>
      <c r="AL36" s="641" t="s">
        <v>404</v>
      </c>
      <c r="AM36" s="642"/>
      <c r="AN36" s="642"/>
      <c r="AO36" s="642"/>
      <c r="AP36" s="516" t="s">
        <v>646</v>
      </c>
      <c r="AQ36" s="517"/>
      <c r="AR36" s="517"/>
      <c r="AS36" s="517"/>
      <c r="AT36" s="518"/>
      <c r="AU36" s="516" t="s">
        <v>652</v>
      </c>
      <c r="AV36" s="517"/>
      <c r="AW36" s="517"/>
      <c r="AX36" s="517"/>
      <c r="AY36" s="518"/>
      <c r="AZ36" s="457" t="s">
        <v>807</v>
      </c>
      <c r="BA36" s="458" t="s">
        <v>696</v>
      </c>
      <c r="BB36" s="458"/>
      <c r="BC36" s="458"/>
      <c r="BD36" s="546" t="s">
        <v>864</v>
      </c>
      <c r="BE36" s="546"/>
      <c r="BF36" s="546"/>
      <c r="BG36" s="546"/>
      <c r="BH36" s="403" t="s">
        <v>836</v>
      </c>
      <c r="BI36" s="551" t="s">
        <v>729</v>
      </c>
      <c r="BJ36" s="551"/>
      <c r="BK36" s="551"/>
      <c r="BL36" s="455" t="s">
        <v>491</v>
      </c>
      <c r="BM36" s="493"/>
      <c r="BN36" s="493"/>
      <c r="BO36" s="493"/>
      <c r="BP36" s="493"/>
      <c r="BQ36" s="493"/>
      <c r="BR36" s="338"/>
      <c r="BS36" s="341"/>
      <c r="BT36" s="341"/>
      <c r="BU36" s="341"/>
      <c r="BV36" s="341"/>
      <c r="BW36" s="359"/>
      <c r="BX36" s="358"/>
      <c r="BY36" s="358"/>
      <c r="BZ36" s="358"/>
      <c r="CA36" s="358"/>
    </row>
    <row r="37" spans="1:95" ht="15" customHeight="1" thickTop="1" thickBot="1">
      <c r="A37" s="349" t="s">
        <v>363</v>
      </c>
      <c r="B37" s="589" t="s">
        <v>354</v>
      </c>
      <c r="C37" s="589"/>
      <c r="D37" s="589"/>
      <c r="E37" s="589"/>
      <c r="F37" s="590" t="s">
        <v>902</v>
      </c>
      <c r="G37" s="590"/>
      <c r="H37" s="590"/>
      <c r="I37" s="590"/>
      <c r="J37" s="590"/>
      <c r="K37" s="356" t="s">
        <v>916</v>
      </c>
      <c r="L37" s="356"/>
      <c r="M37" s="357"/>
      <c r="N37" s="355" t="s">
        <v>670</v>
      </c>
      <c r="O37" s="356"/>
      <c r="P37" s="357"/>
      <c r="Q37" s="355" t="s">
        <v>660</v>
      </c>
      <c r="R37" s="356"/>
      <c r="S37" s="356"/>
      <c r="T37" s="356"/>
      <c r="U37" s="605" t="s">
        <v>596</v>
      </c>
      <c r="V37" s="606"/>
      <c r="W37" s="606"/>
      <c r="X37" s="606"/>
      <c r="Y37" s="606"/>
      <c r="Z37" s="606"/>
      <c r="AA37" s="606"/>
      <c r="AB37" s="606"/>
      <c r="AC37" s="606"/>
      <c r="AD37" s="607"/>
      <c r="AE37" s="658" t="s">
        <v>294</v>
      </c>
      <c r="AF37" s="659"/>
      <c r="AG37" s="298" t="s">
        <v>21</v>
      </c>
      <c r="AH37" s="298" t="s">
        <v>390</v>
      </c>
      <c r="AI37" s="298" t="s">
        <v>391</v>
      </c>
      <c r="AJ37" s="298" t="s">
        <v>392</v>
      </c>
      <c r="AK37" s="298" t="s">
        <v>393</v>
      </c>
      <c r="AL37" s="299" t="s">
        <v>394</v>
      </c>
      <c r="AM37" s="299" t="s">
        <v>395</v>
      </c>
      <c r="AN37" s="299" t="s">
        <v>535</v>
      </c>
      <c r="AO37" s="342" t="s">
        <v>536</v>
      </c>
      <c r="AP37" s="330" t="s">
        <v>530</v>
      </c>
      <c r="AQ37" s="500" t="s">
        <v>651</v>
      </c>
      <c r="AR37" s="501"/>
      <c r="AS37" s="501"/>
      <c r="AT37" s="502"/>
      <c r="AU37" s="400" t="s">
        <v>798</v>
      </c>
      <c r="AV37" s="323" t="s">
        <v>648</v>
      </c>
      <c r="AW37" s="325"/>
      <c r="AX37" s="488">
        <v>1</v>
      </c>
      <c r="AY37" s="489"/>
      <c r="AZ37" s="457" t="s">
        <v>808</v>
      </c>
      <c r="BA37" s="458" t="s">
        <v>706</v>
      </c>
      <c r="BB37" s="458"/>
      <c r="BC37" s="458"/>
      <c r="BD37" s="546" t="s">
        <v>865</v>
      </c>
      <c r="BE37" s="546"/>
      <c r="BF37" s="546"/>
      <c r="BG37" s="546"/>
      <c r="BH37" s="538" t="s">
        <v>757</v>
      </c>
      <c r="BI37" s="539"/>
      <c r="BJ37" s="539"/>
      <c r="BK37" s="539"/>
      <c r="BL37" s="539"/>
      <c r="BM37" s="539"/>
      <c r="BN37" s="539"/>
      <c r="BO37" s="539"/>
      <c r="BP37" s="539"/>
      <c r="BQ37" s="540"/>
      <c r="BR37" s="528"/>
      <c r="BS37" s="528"/>
      <c r="BT37" s="528"/>
      <c r="BU37" s="528"/>
      <c r="BV37" s="528"/>
      <c r="BW37" s="528"/>
      <c r="BX37" s="528"/>
      <c r="BY37" s="528"/>
      <c r="BZ37" s="528"/>
      <c r="CA37" s="528"/>
      <c r="CB37" s="216"/>
      <c r="CC37" s="216"/>
      <c r="CD37" s="216"/>
      <c r="CE37" s="216"/>
      <c r="CF37" s="216"/>
      <c r="CG37" s="216"/>
      <c r="CH37" s="216"/>
      <c r="CI37" s="216"/>
      <c r="CJ37" s="216"/>
      <c r="CK37" s="216"/>
      <c r="CL37" s="216"/>
      <c r="CM37" s="216"/>
      <c r="CN37" s="216"/>
      <c r="CO37" s="216"/>
      <c r="CP37" s="216"/>
      <c r="CQ37" s="216"/>
    </row>
    <row r="38" spans="1:95" ht="15" customHeight="1" thickTop="1" thickBot="1">
      <c r="A38" s="349" t="s">
        <v>364</v>
      </c>
      <c r="B38" s="589" t="s">
        <v>355</v>
      </c>
      <c r="C38" s="589"/>
      <c r="D38" s="589"/>
      <c r="E38" s="589"/>
      <c r="F38" s="612" t="s">
        <v>751</v>
      </c>
      <c r="G38" s="612"/>
      <c r="H38" s="612"/>
      <c r="I38" s="612"/>
      <c r="J38" s="612"/>
      <c r="K38" s="486" t="s">
        <v>866</v>
      </c>
      <c r="L38" s="486"/>
      <c r="M38" s="486"/>
      <c r="N38" s="486"/>
      <c r="O38" s="486"/>
      <c r="P38" s="486"/>
      <c r="Q38" s="486"/>
      <c r="R38" s="486"/>
      <c r="S38" s="486"/>
      <c r="T38" s="487"/>
      <c r="AE38" s="276" t="s">
        <v>401</v>
      </c>
      <c r="AF38" s="276"/>
      <c r="AG38" s="292" t="s">
        <v>492</v>
      </c>
      <c r="AH38" s="292" t="s">
        <v>492</v>
      </c>
      <c r="AI38" s="293" t="s">
        <v>492</v>
      </c>
      <c r="AJ38" s="293" t="s">
        <v>492</v>
      </c>
      <c r="AK38" s="293" t="s">
        <v>492</v>
      </c>
      <c r="AL38" s="646" t="s">
        <v>567</v>
      </c>
      <c r="AM38" s="647"/>
      <c r="AN38" s="647"/>
      <c r="AO38" s="647"/>
      <c r="AP38" s="360" t="s">
        <v>432</v>
      </c>
      <c r="AQ38" s="450" t="s">
        <v>771</v>
      </c>
      <c r="AR38" s="451"/>
      <c r="AS38" s="497">
        <v>1</v>
      </c>
      <c r="AT38" s="487"/>
      <c r="AU38" s="400" t="s">
        <v>799</v>
      </c>
      <c r="AV38" s="323" t="s">
        <v>767</v>
      </c>
      <c r="AW38" s="325"/>
      <c r="AX38" s="488">
        <v>1</v>
      </c>
      <c r="AY38" s="489"/>
      <c r="AZ38" s="457"/>
      <c r="BA38" s="458"/>
      <c r="BB38" s="458"/>
      <c r="BC38" s="458"/>
      <c r="BD38" s="565"/>
      <c r="BE38" s="565"/>
      <c r="BF38" s="565"/>
      <c r="BG38" s="565"/>
      <c r="BH38" s="38"/>
      <c r="BI38" s="38"/>
      <c r="BJ38" s="38"/>
      <c r="BK38" s="38"/>
      <c r="BL38" s="38"/>
      <c r="BM38" s="38"/>
      <c r="BN38" s="38"/>
      <c r="BO38" s="38"/>
      <c r="BP38" s="38"/>
      <c r="BQ38" s="38"/>
      <c r="BR38" s="338"/>
      <c r="BS38" s="533"/>
      <c r="BT38" s="533"/>
      <c r="BU38" s="533"/>
      <c r="BV38" s="533"/>
      <c r="BW38" s="338"/>
      <c r="BX38" s="533"/>
      <c r="BY38" s="533"/>
      <c r="BZ38" s="533"/>
      <c r="CA38" s="533"/>
      <c r="CB38" s="318"/>
      <c r="CC38" s="318"/>
      <c r="CD38" s="318"/>
      <c r="CE38" s="318"/>
      <c r="CF38" s="318"/>
      <c r="CG38" s="318"/>
      <c r="CH38" s="318"/>
      <c r="CI38" s="318"/>
      <c r="CJ38" s="318"/>
      <c r="CK38" s="318"/>
      <c r="CL38" s="318"/>
      <c r="CM38" s="318"/>
      <c r="CN38" s="318"/>
      <c r="CO38" s="318"/>
      <c r="CP38" s="318"/>
      <c r="CQ38" s="318"/>
    </row>
    <row r="39" spans="1:95" ht="15" customHeight="1" thickTop="1" thickBot="1">
      <c r="A39" s="287"/>
      <c r="B39" s="286"/>
      <c r="C39" s="286"/>
      <c r="D39" s="286"/>
      <c r="E39" s="286"/>
      <c r="F39" s="210"/>
      <c r="G39" s="210"/>
      <c r="H39" s="210"/>
      <c r="I39" s="210"/>
      <c r="J39" s="210"/>
      <c r="K39" s="593"/>
      <c r="L39" s="593"/>
      <c r="M39" s="593"/>
      <c r="N39" s="593"/>
      <c r="O39" s="593"/>
      <c r="P39" s="593"/>
      <c r="Q39" s="593"/>
      <c r="R39" s="593"/>
      <c r="S39" s="593"/>
      <c r="T39" s="593"/>
      <c r="U39" s="577" t="s">
        <v>597</v>
      </c>
      <c r="V39" s="484"/>
      <c r="W39" s="484"/>
      <c r="X39" s="484"/>
      <c r="Y39" s="484"/>
      <c r="Z39" s="484"/>
      <c r="AA39" s="484"/>
      <c r="AB39" s="484"/>
      <c r="AC39" s="484"/>
      <c r="AD39" s="485"/>
      <c r="AE39" s="276" t="s">
        <v>402</v>
      </c>
      <c r="AF39" s="276"/>
      <c r="AG39" s="292" t="s">
        <v>491</v>
      </c>
      <c r="AH39" s="292" t="s">
        <v>398</v>
      </c>
      <c r="AI39" s="293" t="s">
        <v>491</v>
      </c>
      <c r="AJ39" s="293" t="s">
        <v>491</v>
      </c>
      <c r="AK39" s="293" t="s">
        <v>492</v>
      </c>
      <c r="AL39" s="648"/>
      <c r="AM39" s="649"/>
      <c r="AN39" s="649"/>
      <c r="AO39" s="649"/>
      <c r="AP39" s="400" t="s">
        <v>433</v>
      </c>
      <c r="AQ39" s="450" t="s">
        <v>762</v>
      </c>
      <c r="AR39" s="451"/>
      <c r="AS39" s="497">
        <v>1</v>
      </c>
      <c r="AT39" s="487"/>
      <c r="AU39" s="400" t="s">
        <v>800</v>
      </c>
      <c r="AV39" s="323" t="s">
        <v>768</v>
      </c>
      <c r="AW39" s="325"/>
      <c r="AX39" s="488">
        <v>1</v>
      </c>
      <c r="AY39" s="489"/>
      <c r="AZ39" s="484" t="s">
        <v>923</v>
      </c>
      <c r="BA39" s="484"/>
      <c r="BB39" s="484"/>
      <c r="BC39" s="484"/>
      <c r="BD39" s="484"/>
      <c r="BE39" s="484"/>
      <c r="BF39" s="484"/>
      <c r="BG39" s="485"/>
      <c r="BH39" s="344"/>
      <c r="BI39" s="344"/>
      <c r="BJ39" s="344"/>
      <c r="BK39" s="344"/>
      <c r="BL39" s="344"/>
      <c r="BM39" s="344"/>
      <c r="BN39" s="344"/>
      <c r="BO39" s="344"/>
      <c r="BP39" s="344"/>
      <c r="BQ39" s="344"/>
      <c r="BR39" s="338"/>
      <c r="BS39" s="341"/>
      <c r="BT39" s="341"/>
      <c r="BU39" s="528"/>
      <c r="BV39" s="528"/>
      <c r="BW39" s="338"/>
      <c r="BX39" s="537"/>
      <c r="BY39" s="537"/>
      <c r="BZ39" s="533"/>
      <c r="CA39" s="533"/>
      <c r="CB39" s="318"/>
      <c r="CC39" s="318"/>
      <c r="CD39" s="318"/>
      <c r="CE39" s="318"/>
      <c r="CF39" s="318"/>
      <c r="CG39" s="318"/>
      <c r="CH39" s="318"/>
      <c r="CI39" s="318"/>
      <c r="CJ39" s="318"/>
      <c r="CK39" s="318"/>
      <c r="CL39" s="318"/>
      <c r="CM39" s="318"/>
      <c r="CN39" s="318"/>
      <c r="CO39" s="318"/>
      <c r="CP39" s="318"/>
      <c r="CQ39" s="318"/>
    </row>
    <row r="40" spans="1:95" ht="15" customHeight="1" thickTop="1" thickBot="1">
      <c r="A40" s="306"/>
      <c r="B40" s="593"/>
      <c r="C40" s="593"/>
      <c r="D40" s="593"/>
      <c r="E40" s="593"/>
      <c r="F40" s="593"/>
      <c r="G40" s="593"/>
      <c r="H40" s="593"/>
      <c r="I40" s="593"/>
      <c r="J40" s="593"/>
      <c r="K40" s="335"/>
      <c r="L40" s="500" t="s">
        <v>674</v>
      </c>
      <c r="M40" s="501"/>
      <c r="N40" s="501"/>
      <c r="O40" s="501"/>
      <c r="P40" s="501"/>
      <c r="Q40" s="501"/>
      <c r="R40" s="501"/>
      <c r="S40" s="501"/>
      <c r="T40" s="501"/>
      <c r="U40" s="335" t="s">
        <v>496</v>
      </c>
      <c r="V40" s="379" t="s">
        <v>581</v>
      </c>
      <c r="W40" s="380"/>
      <c r="X40" s="380"/>
      <c r="Y40" s="380"/>
      <c r="Z40" s="380"/>
      <c r="AA40" s="380"/>
      <c r="AB40" s="380"/>
      <c r="AC40" s="380"/>
      <c r="AD40" s="381"/>
      <c r="AE40" s="276" t="s">
        <v>403</v>
      </c>
      <c r="AF40" s="276"/>
      <c r="AG40" s="292" t="s">
        <v>491</v>
      </c>
      <c r="AH40" s="292" t="s">
        <v>398</v>
      </c>
      <c r="AI40" s="293" t="s">
        <v>491</v>
      </c>
      <c r="AJ40" s="293" t="s">
        <v>491</v>
      </c>
      <c r="AK40" s="293" t="s">
        <v>492</v>
      </c>
      <c r="AL40" s="650"/>
      <c r="AM40" s="651"/>
      <c r="AN40" s="651"/>
      <c r="AO40" s="651"/>
      <c r="AP40" s="360" t="s">
        <v>788</v>
      </c>
      <c r="AQ40" s="450" t="s">
        <v>764</v>
      </c>
      <c r="AR40" s="451"/>
      <c r="AS40" s="497">
        <v>1</v>
      </c>
      <c r="AT40" s="487"/>
      <c r="AU40" s="400" t="s">
        <v>801</v>
      </c>
      <c r="AV40" s="323" t="s">
        <v>769</v>
      </c>
      <c r="AW40" s="325"/>
      <c r="AX40" s="488">
        <v>1</v>
      </c>
      <c r="AY40" s="489"/>
      <c r="AZ40" s="486" t="s">
        <v>703</v>
      </c>
      <c r="BA40" s="487"/>
      <c r="BB40" s="488" t="s">
        <v>929</v>
      </c>
      <c r="BC40" s="489"/>
      <c r="BD40" s="488" t="s">
        <v>930</v>
      </c>
      <c r="BE40" s="489"/>
      <c r="BF40" s="490" t="s">
        <v>704</v>
      </c>
      <c r="BG40" s="491"/>
      <c r="BH40" s="338"/>
      <c r="BI40" s="334"/>
      <c r="BJ40" s="334"/>
      <c r="BK40" s="334"/>
      <c r="BL40" s="334"/>
      <c r="BM40" s="334"/>
      <c r="BN40" s="334"/>
      <c r="BO40" s="334"/>
      <c r="BP40" s="334"/>
      <c r="BQ40" s="334"/>
      <c r="BR40" s="338"/>
      <c r="BS40" s="341"/>
      <c r="BT40" s="341"/>
      <c r="BU40" s="528"/>
      <c r="BV40" s="528"/>
      <c r="BW40" s="338"/>
      <c r="BX40" s="341"/>
      <c r="BY40" s="341"/>
      <c r="BZ40" s="528"/>
      <c r="CA40" s="528"/>
      <c r="CB40" s="318"/>
      <c r="CC40" s="318"/>
      <c r="CD40" s="318"/>
      <c r="CE40" s="318"/>
      <c r="CF40" s="318"/>
      <c r="CG40" s="318"/>
      <c r="CH40" s="318"/>
      <c r="CI40" s="318"/>
      <c r="CJ40" s="318"/>
      <c r="CK40" s="318"/>
      <c r="CL40" s="318"/>
      <c r="CM40" s="318"/>
      <c r="CN40" s="318"/>
      <c r="CO40" s="318"/>
      <c r="CP40" s="318"/>
      <c r="CQ40" s="318"/>
    </row>
    <row r="41" spans="1:95" ht="15" customHeight="1" thickTop="1" thickBot="1">
      <c r="A41" s="306"/>
      <c r="B41" s="593"/>
      <c r="C41" s="593"/>
      <c r="D41" s="593"/>
      <c r="E41" s="593"/>
      <c r="F41" s="613"/>
      <c r="G41" s="613"/>
      <c r="H41" s="613"/>
      <c r="I41" s="613"/>
      <c r="J41" s="311"/>
      <c r="K41" s="488" t="s">
        <v>662</v>
      </c>
      <c r="L41" s="498"/>
      <c r="M41" s="489"/>
      <c r="N41" s="488" t="s">
        <v>664</v>
      </c>
      <c r="O41" s="498"/>
      <c r="P41" s="489"/>
      <c r="Q41" s="488" t="s">
        <v>665</v>
      </c>
      <c r="R41" s="498"/>
      <c r="S41" s="498"/>
      <c r="T41" s="498"/>
      <c r="U41" s="392" t="s">
        <v>497</v>
      </c>
      <c r="V41" s="393" t="s">
        <v>572</v>
      </c>
      <c r="W41" s="394"/>
      <c r="X41" s="394"/>
      <c r="Y41" s="394"/>
      <c r="Z41" s="394"/>
      <c r="AA41" s="394"/>
      <c r="AB41" s="394"/>
      <c r="AC41" s="394"/>
      <c r="AD41" s="395"/>
      <c r="AP41" s="400" t="s">
        <v>789</v>
      </c>
      <c r="AQ41" s="692" t="s">
        <v>763</v>
      </c>
      <c r="AR41" s="693"/>
      <c r="AS41" s="605">
        <v>1</v>
      </c>
      <c r="AT41" s="607"/>
      <c r="AU41" s="400" t="s">
        <v>802</v>
      </c>
      <c r="AV41" s="323" t="s">
        <v>772</v>
      </c>
      <c r="AW41" s="325"/>
      <c r="AX41" s="488">
        <v>1</v>
      </c>
      <c r="AY41" s="489"/>
      <c r="AZ41" s="489" t="s">
        <v>924</v>
      </c>
      <c r="BA41" s="492"/>
      <c r="BB41" s="456" t="s">
        <v>924</v>
      </c>
      <c r="BC41" s="456" t="s">
        <v>900</v>
      </c>
      <c r="BD41" s="456" t="s">
        <v>924</v>
      </c>
      <c r="BE41" s="456" t="s">
        <v>928</v>
      </c>
      <c r="BF41" s="456" t="s">
        <v>924</v>
      </c>
      <c r="BG41" s="456" t="s">
        <v>928</v>
      </c>
      <c r="BH41" s="338"/>
      <c r="BI41" s="345"/>
      <c r="BJ41" s="345"/>
      <c r="BK41" s="345"/>
      <c r="BL41" s="345"/>
      <c r="BM41" s="345"/>
      <c r="BN41" s="345"/>
      <c r="BO41" s="345"/>
      <c r="BP41" s="345"/>
      <c r="BQ41" s="345"/>
      <c r="BR41" s="338"/>
      <c r="BS41" s="341"/>
      <c r="BT41" s="341"/>
      <c r="BU41" s="528"/>
      <c r="BV41" s="528"/>
      <c r="BW41" s="338"/>
      <c r="BX41" s="341"/>
      <c r="BY41" s="341"/>
      <c r="BZ41" s="528"/>
      <c r="CA41" s="528"/>
      <c r="CB41" s="318"/>
      <c r="CC41" s="318"/>
      <c r="CD41" s="318"/>
      <c r="CE41" s="318"/>
      <c r="CF41" s="318"/>
      <c r="CG41" s="318"/>
      <c r="CH41" s="318"/>
      <c r="CI41" s="318"/>
      <c r="CJ41" s="318"/>
      <c r="CK41" s="318"/>
      <c r="CL41" s="318"/>
      <c r="CM41" s="318"/>
      <c r="CN41" s="318"/>
      <c r="CO41" s="318"/>
      <c r="CP41" s="318"/>
      <c r="CQ41" s="318"/>
    </row>
    <row r="42" spans="1:95" ht="15" customHeight="1" thickTop="1" thickBot="1">
      <c r="A42" s="306"/>
      <c r="B42" s="309"/>
      <c r="C42" s="38"/>
      <c r="D42" s="38"/>
      <c r="E42" s="38"/>
      <c r="F42" s="595"/>
      <c r="G42" s="595"/>
      <c r="H42" s="595"/>
      <c r="I42" s="595"/>
      <c r="J42" s="310"/>
      <c r="K42" s="355"/>
      <c r="L42" s="356"/>
      <c r="M42" s="357"/>
      <c r="N42" s="497" t="s">
        <v>491</v>
      </c>
      <c r="O42" s="486"/>
      <c r="P42" s="487"/>
      <c r="Q42" s="355" t="s">
        <v>917</v>
      </c>
      <c r="R42" s="356"/>
      <c r="S42" s="356"/>
      <c r="T42" s="356"/>
      <c r="U42" s="392" t="s">
        <v>498</v>
      </c>
      <c r="V42" s="374" t="s">
        <v>571</v>
      </c>
      <c r="W42" s="375"/>
      <c r="X42" s="375"/>
      <c r="Y42" s="375"/>
      <c r="Z42" s="375"/>
      <c r="AA42" s="375"/>
      <c r="AB42" s="375"/>
      <c r="AC42" s="375"/>
      <c r="AD42" s="376"/>
      <c r="AE42" s="516" t="s">
        <v>541</v>
      </c>
      <c r="AF42" s="518"/>
      <c r="AG42" s="677" t="s">
        <v>558</v>
      </c>
      <c r="AH42" s="678"/>
      <c r="AI42" s="614" t="s">
        <v>396</v>
      </c>
      <c r="AJ42" s="615"/>
      <c r="AK42" s="616"/>
      <c r="AL42" s="516" t="s">
        <v>404</v>
      </c>
      <c r="AM42" s="517"/>
      <c r="AN42" s="517"/>
      <c r="AO42" s="517"/>
      <c r="AP42" s="360" t="s">
        <v>790</v>
      </c>
      <c r="AQ42" s="692" t="s">
        <v>775</v>
      </c>
      <c r="AR42" s="693"/>
      <c r="AS42" s="605">
        <v>1</v>
      </c>
      <c r="AT42" s="607"/>
      <c r="AU42" s="400" t="s">
        <v>803</v>
      </c>
      <c r="AV42" s="405" t="s">
        <v>773</v>
      </c>
      <c r="AW42" s="406"/>
      <c r="AX42" s="538">
        <v>3</v>
      </c>
      <c r="AY42" s="540"/>
      <c r="AZ42" s="457"/>
      <c r="BA42" s="458"/>
      <c r="BB42" s="458"/>
      <c r="BC42" s="458"/>
      <c r="BD42" s="458"/>
      <c r="BE42" s="458"/>
      <c r="BF42" s="458"/>
      <c r="BG42" s="458"/>
      <c r="BH42" s="338"/>
      <c r="BI42" s="341"/>
      <c r="BJ42" s="341"/>
      <c r="BK42" s="341"/>
      <c r="BL42" s="341"/>
      <c r="BM42" s="341"/>
      <c r="BN42" s="341"/>
      <c r="BO42" s="341"/>
      <c r="BP42" s="341"/>
      <c r="BQ42" s="341"/>
      <c r="BR42" s="366"/>
      <c r="BS42" s="531"/>
      <c r="BT42" s="531"/>
      <c r="BU42" s="532"/>
      <c r="BV42" s="532"/>
      <c r="BW42" s="338"/>
      <c r="BX42" s="341"/>
      <c r="BY42" s="341"/>
      <c r="BZ42" s="528"/>
      <c r="CA42" s="528"/>
      <c r="CB42" s="318"/>
      <c r="CC42" s="318"/>
      <c r="CD42" s="318"/>
      <c r="CE42" s="318"/>
      <c r="CF42" s="318"/>
      <c r="CG42" s="318"/>
      <c r="CH42" s="318"/>
      <c r="CI42" s="318"/>
      <c r="CJ42" s="318"/>
      <c r="CK42" s="318"/>
      <c r="CL42" s="318"/>
      <c r="CM42" s="318"/>
      <c r="CN42" s="318"/>
      <c r="CO42" s="318"/>
      <c r="CP42" s="318"/>
      <c r="CQ42" s="318"/>
    </row>
    <row r="43" spans="1:95" ht="15" customHeight="1" thickTop="1" thickBot="1">
      <c r="A43" s="306"/>
      <c r="B43" s="304"/>
      <c r="C43" s="304"/>
      <c r="D43" s="304"/>
      <c r="E43" s="304"/>
      <c r="F43" s="613"/>
      <c r="G43" s="613"/>
      <c r="H43" s="613"/>
      <c r="I43" s="613"/>
      <c r="J43" s="311"/>
      <c r="K43" s="355"/>
      <c r="L43" s="356"/>
      <c r="M43" s="357"/>
      <c r="N43" s="497" t="s">
        <v>491</v>
      </c>
      <c r="O43" s="486"/>
      <c r="P43" s="487"/>
      <c r="Q43" s="355" t="s">
        <v>918</v>
      </c>
      <c r="R43" s="356"/>
      <c r="S43" s="356"/>
      <c r="T43" s="356"/>
      <c r="U43" s="372" t="s">
        <v>499</v>
      </c>
      <c r="V43" s="382" t="s">
        <v>598</v>
      </c>
      <c r="W43" s="410"/>
      <c r="X43" s="410"/>
      <c r="Y43" s="411"/>
      <c r="Z43" s="556" t="s">
        <v>480</v>
      </c>
      <c r="AA43" s="557"/>
      <c r="AB43" s="557"/>
      <c r="AC43" s="557"/>
      <c r="AD43" s="558"/>
      <c r="AE43" s="660" t="s">
        <v>294</v>
      </c>
      <c r="AF43" s="661"/>
      <c r="AG43" s="296" t="s">
        <v>21</v>
      </c>
      <c r="AH43" s="296" t="s">
        <v>390</v>
      </c>
      <c r="AI43" s="296" t="s">
        <v>391</v>
      </c>
      <c r="AJ43" s="296" t="s">
        <v>392</v>
      </c>
      <c r="AK43" s="296" t="s">
        <v>393</v>
      </c>
      <c r="AL43" s="297" t="s">
        <v>394</v>
      </c>
      <c r="AM43" s="297" t="s">
        <v>395</v>
      </c>
      <c r="AN43" s="297" t="s">
        <v>533</v>
      </c>
      <c r="AO43" s="343" t="s">
        <v>534</v>
      </c>
      <c r="AP43" s="400" t="s">
        <v>791</v>
      </c>
      <c r="AQ43" s="694" t="s">
        <v>776</v>
      </c>
      <c r="AR43" s="695"/>
      <c r="AS43" s="488">
        <v>6</v>
      </c>
      <c r="AT43" s="489"/>
      <c r="AU43" s="400" t="s">
        <v>804</v>
      </c>
      <c r="AV43" s="407" t="s">
        <v>770</v>
      </c>
      <c r="AW43" s="407"/>
      <c r="AX43" s="488">
        <v>7</v>
      </c>
      <c r="AY43" s="489"/>
      <c r="AZ43" s="544" t="s">
        <v>705</v>
      </c>
      <c r="BA43" s="544"/>
      <c r="BB43" s="544"/>
      <c r="BC43" s="544"/>
      <c r="BD43" s="544"/>
      <c r="BE43" s="544"/>
      <c r="BF43" s="544"/>
      <c r="BG43" s="544"/>
      <c r="BH43" s="27"/>
      <c r="BI43" s="361"/>
      <c r="BJ43" s="344"/>
      <c r="BK43" s="344"/>
      <c r="BL43" s="344"/>
      <c r="BM43" s="534"/>
      <c r="BN43" s="534"/>
      <c r="BO43" s="534"/>
      <c r="BP43" s="534"/>
      <c r="BQ43" s="534"/>
      <c r="BR43" s="366"/>
      <c r="BS43" s="531"/>
      <c r="BT43" s="531"/>
      <c r="BU43" s="532"/>
      <c r="BV43" s="532"/>
      <c r="BW43" s="338"/>
      <c r="BX43" s="528"/>
      <c r="BY43" s="528"/>
      <c r="BZ43" s="528"/>
      <c r="CA43" s="528"/>
      <c r="CB43" s="318"/>
      <c r="CC43" s="318"/>
      <c r="CD43" s="318"/>
      <c r="CE43" s="318"/>
      <c r="CF43" s="318"/>
      <c r="CG43" s="318"/>
      <c r="CH43" s="318"/>
      <c r="CI43" s="318"/>
      <c r="CJ43" s="318"/>
      <c r="CK43" s="318"/>
      <c r="CL43" s="318"/>
      <c r="CM43" s="318"/>
      <c r="CN43" s="318"/>
      <c r="CO43" s="318"/>
      <c r="CP43" s="318"/>
      <c r="CQ43" s="318"/>
    </row>
    <row r="44" spans="1:95" ht="15" customHeight="1" thickTop="1" thickBot="1">
      <c r="A44" s="306"/>
      <c r="B44" s="593"/>
      <c r="C44" s="593"/>
      <c r="D44" s="593"/>
      <c r="E44" s="593"/>
      <c r="F44" s="595"/>
      <c r="G44" s="595"/>
      <c r="H44" s="595"/>
      <c r="I44" s="595"/>
      <c r="J44" s="310"/>
      <c r="K44" s="385"/>
      <c r="L44" s="386"/>
      <c r="M44" s="387"/>
      <c r="N44" s="497" t="s">
        <v>491</v>
      </c>
      <c r="O44" s="486"/>
      <c r="P44" s="487"/>
      <c r="Q44" s="385" t="s">
        <v>919</v>
      </c>
      <c r="R44" s="386"/>
      <c r="S44" s="386"/>
      <c r="T44" s="386"/>
      <c r="U44" s="391" t="s">
        <v>500</v>
      </c>
      <c r="V44" s="572" t="s">
        <v>599</v>
      </c>
      <c r="W44" s="575"/>
      <c r="X44" s="575"/>
      <c r="Y44" s="573"/>
      <c r="Z44" s="683" t="s">
        <v>600</v>
      </c>
      <c r="AA44" s="684"/>
      <c r="AB44" s="684"/>
      <c r="AC44" s="684"/>
      <c r="AD44" s="685"/>
      <c r="AE44" s="326" t="s">
        <v>408</v>
      </c>
      <c r="AF44" s="277"/>
      <c r="AG44" s="294">
        <v>1</v>
      </c>
      <c r="AH44" s="294" t="s">
        <v>148</v>
      </c>
      <c r="AI44" s="295" t="s">
        <v>491</v>
      </c>
      <c r="AJ44" s="295" t="s">
        <v>491</v>
      </c>
      <c r="AK44" s="295" t="s">
        <v>492</v>
      </c>
      <c r="AL44" s="652" t="s">
        <v>559</v>
      </c>
      <c r="AM44" s="653"/>
      <c r="AN44" s="653"/>
      <c r="AO44" s="653"/>
      <c r="AP44" s="360" t="s">
        <v>792</v>
      </c>
      <c r="AQ44" s="408" t="s">
        <v>777</v>
      </c>
      <c r="AR44" s="409"/>
      <c r="AS44" s="687">
        <v>1</v>
      </c>
      <c r="AT44" s="688"/>
      <c r="AU44" s="400" t="s">
        <v>805</v>
      </c>
      <c r="AV44" s="407" t="s">
        <v>774</v>
      </c>
      <c r="AW44" s="407"/>
      <c r="AX44" s="687">
        <v>0</v>
      </c>
      <c r="AY44" s="688"/>
      <c r="AZ44" s="457" t="s">
        <v>809</v>
      </c>
      <c r="BA44" s="545" t="s">
        <v>926</v>
      </c>
      <c r="BB44" s="545"/>
      <c r="BC44" s="545"/>
      <c r="BD44" s="545"/>
      <c r="BE44" s="545"/>
      <c r="BF44" s="545"/>
      <c r="BG44" s="545"/>
      <c r="BH44" s="27"/>
      <c r="BI44" s="536"/>
      <c r="BJ44" s="536"/>
      <c r="BK44" s="536"/>
      <c r="BL44" s="536"/>
      <c r="BM44" s="569"/>
      <c r="BN44" s="569"/>
      <c r="BO44" s="569"/>
      <c r="BP44" s="569"/>
      <c r="BQ44" s="569"/>
      <c r="BR44" s="303"/>
      <c r="BS44" s="536"/>
      <c r="BT44" s="536"/>
      <c r="BU44" s="535"/>
      <c r="BV44" s="535"/>
      <c r="BW44" s="338"/>
      <c r="BX44" s="534"/>
      <c r="BY44" s="534"/>
      <c r="BZ44" s="535"/>
      <c r="CA44" s="535"/>
      <c r="CB44" s="318"/>
      <c r="CC44" s="318"/>
      <c r="CD44" s="318"/>
      <c r="CE44" s="318"/>
      <c r="CF44" s="318"/>
      <c r="CG44" s="318"/>
      <c r="CH44" s="318"/>
      <c r="CI44" s="318"/>
      <c r="CJ44" s="318"/>
      <c r="CK44" s="318"/>
      <c r="CL44" s="318"/>
      <c r="CM44" s="318"/>
      <c r="CN44" s="318"/>
      <c r="CO44" s="318"/>
      <c r="CP44" s="318"/>
      <c r="CQ44" s="318"/>
    </row>
    <row r="45" spans="1:95" ht="15" customHeight="1" thickTop="1" thickBot="1">
      <c r="A45" s="301"/>
      <c r="B45" s="216"/>
      <c r="C45" s="216"/>
      <c r="D45" s="216"/>
      <c r="F45" s="594"/>
      <c r="G45" s="594"/>
      <c r="H45" s="594"/>
      <c r="I45" s="594"/>
      <c r="J45" s="307"/>
      <c r="K45" s="445"/>
      <c r="L45" s="446"/>
      <c r="M45" s="447"/>
      <c r="N45" s="488" t="s">
        <v>491</v>
      </c>
      <c r="O45" s="498"/>
      <c r="P45" s="489"/>
      <c r="Q45" s="445" t="s">
        <v>920</v>
      </c>
      <c r="R45" s="446"/>
      <c r="S45" s="446"/>
      <c r="T45" s="446"/>
      <c r="U45" s="392" t="s">
        <v>501</v>
      </c>
      <c r="V45" s="323" t="s">
        <v>601</v>
      </c>
      <c r="W45" s="324"/>
      <c r="X45" s="324"/>
      <c r="Y45" s="325"/>
      <c r="Z45" s="599" t="s">
        <v>602</v>
      </c>
      <c r="AA45" s="600"/>
      <c r="AB45" s="600"/>
      <c r="AC45" s="600"/>
      <c r="AD45" s="601"/>
      <c r="AE45" s="326" t="s">
        <v>405</v>
      </c>
      <c r="AF45" s="277"/>
      <c r="AG45" s="294">
        <v>1</v>
      </c>
      <c r="AH45" s="294" t="s">
        <v>148</v>
      </c>
      <c r="AI45" s="295" t="s">
        <v>491</v>
      </c>
      <c r="AJ45" s="295" t="s">
        <v>492</v>
      </c>
      <c r="AK45" s="295" t="s">
        <v>492</v>
      </c>
      <c r="AL45" s="654"/>
      <c r="AM45" s="655"/>
      <c r="AN45" s="655"/>
      <c r="AO45" s="655"/>
      <c r="AP45" s="400" t="s">
        <v>793</v>
      </c>
      <c r="AQ45" s="408" t="s">
        <v>778</v>
      </c>
      <c r="AR45" s="409"/>
      <c r="AS45" s="687">
        <v>2</v>
      </c>
      <c r="AT45" s="688"/>
      <c r="AU45" s="453" t="s">
        <v>806</v>
      </c>
      <c r="AV45" s="500" t="s">
        <v>658</v>
      </c>
      <c r="AW45" s="501"/>
      <c r="AX45" s="501"/>
      <c r="AY45" s="502"/>
      <c r="AZ45" s="484" t="s">
        <v>919</v>
      </c>
      <c r="BA45" s="484"/>
      <c r="BB45" s="484"/>
      <c r="BC45" s="484"/>
      <c r="BD45" s="484"/>
      <c r="BE45" s="484"/>
      <c r="BF45" s="484"/>
      <c r="BG45" s="485"/>
      <c r="BH45" s="338"/>
      <c r="BI45" s="305"/>
      <c r="BJ45" s="305"/>
      <c r="BK45" s="305"/>
      <c r="BL45" s="305"/>
      <c r="BM45" s="570"/>
      <c r="BN45" s="570"/>
      <c r="BO45" s="570"/>
      <c r="BP45" s="570"/>
      <c r="BQ45" s="570"/>
      <c r="BR45" s="363"/>
      <c r="BS45" s="341"/>
      <c r="BT45" s="334"/>
      <c r="BU45" s="533"/>
      <c r="BV45" s="533"/>
      <c r="BW45" s="363"/>
      <c r="BX45" s="534"/>
      <c r="BY45" s="534"/>
      <c r="BZ45" s="535"/>
      <c r="CA45" s="535"/>
      <c r="CB45" s="318"/>
      <c r="CC45" s="318"/>
      <c r="CD45" s="318"/>
      <c r="CE45" s="318"/>
      <c r="CF45" s="318"/>
      <c r="CG45" s="318"/>
      <c r="CH45" s="318"/>
      <c r="CI45" s="318"/>
      <c r="CJ45" s="318"/>
      <c r="CK45" s="318"/>
      <c r="CL45" s="318"/>
      <c r="CM45" s="318"/>
      <c r="CN45" s="318"/>
      <c r="CO45" s="318"/>
      <c r="CP45" s="318"/>
      <c r="CQ45" s="318"/>
    </row>
    <row r="46" spans="1:95" ht="15" customHeight="1" thickTop="1" thickBot="1">
      <c r="A46" s="301"/>
      <c r="B46" s="596"/>
      <c r="C46" s="596"/>
      <c r="D46" s="596"/>
      <c r="E46" s="596"/>
      <c r="F46" s="594"/>
      <c r="G46" s="594"/>
      <c r="H46" s="594"/>
      <c r="I46" s="594"/>
      <c r="J46" s="307"/>
      <c r="K46" s="432"/>
      <c r="L46" s="449"/>
      <c r="M46" s="433"/>
      <c r="N46" s="497" t="s">
        <v>491</v>
      </c>
      <c r="O46" s="486"/>
      <c r="P46" s="487"/>
      <c r="Q46" s="432" t="s">
        <v>921</v>
      </c>
      <c r="R46" s="449"/>
      <c r="S46" s="449"/>
      <c r="T46" s="449"/>
      <c r="U46" s="391" t="s">
        <v>502</v>
      </c>
      <c r="V46" s="401" t="s">
        <v>603</v>
      </c>
      <c r="W46" s="308"/>
      <c r="X46" s="308"/>
      <c r="Y46" s="402"/>
      <c r="Z46" s="602" t="s">
        <v>470</v>
      </c>
      <c r="AA46" s="603"/>
      <c r="AB46" s="603"/>
      <c r="AC46" s="603"/>
      <c r="AD46" s="604"/>
      <c r="AE46" s="326" t="s">
        <v>406</v>
      </c>
      <c r="AF46" s="277"/>
      <c r="AG46" s="294">
        <v>3</v>
      </c>
      <c r="AH46" s="294" t="s">
        <v>148</v>
      </c>
      <c r="AI46" s="295" t="s">
        <v>492</v>
      </c>
      <c r="AJ46" s="295" t="s">
        <v>491</v>
      </c>
      <c r="AK46" s="295" t="s">
        <v>492</v>
      </c>
      <c r="AL46" s="654"/>
      <c r="AM46" s="655"/>
      <c r="AN46" s="655"/>
      <c r="AO46" s="655"/>
      <c r="AP46" s="360" t="s">
        <v>794</v>
      </c>
      <c r="AQ46" s="450" t="s">
        <v>647</v>
      </c>
      <c r="AR46" s="451"/>
      <c r="AS46" s="497">
        <v>2</v>
      </c>
      <c r="AT46" s="487"/>
      <c r="AU46" s="370" t="s">
        <v>526</v>
      </c>
      <c r="AV46" s="698" t="s">
        <v>654</v>
      </c>
      <c r="AW46" s="699"/>
      <c r="AX46" s="538">
        <v>40</v>
      </c>
      <c r="AY46" s="540"/>
      <c r="AZ46" s="486" t="s">
        <v>703</v>
      </c>
      <c r="BA46" s="487"/>
      <c r="BB46" s="488" t="s">
        <v>929</v>
      </c>
      <c r="BC46" s="489"/>
      <c r="BD46" s="488" t="s">
        <v>930</v>
      </c>
      <c r="BE46" s="489"/>
      <c r="BF46" s="490" t="s">
        <v>704</v>
      </c>
      <c r="BG46" s="491"/>
      <c r="BH46" s="27"/>
      <c r="BI46" s="364"/>
      <c r="BJ46" s="364"/>
      <c r="BK46" s="364"/>
      <c r="BL46" s="364"/>
      <c r="BM46" s="542"/>
      <c r="BN46" s="542"/>
      <c r="BO46" s="542"/>
      <c r="BP46" s="542"/>
      <c r="BQ46" s="542"/>
      <c r="BR46" s="303"/>
      <c r="BS46" s="341"/>
      <c r="BT46" s="334"/>
      <c r="BU46" s="533"/>
      <c r="BV46" s="533"/>
      <c r="BW46" s="303"/>
      <c r="BX46" s="534"/>
      <c r="BY46" s="534"/>
      <c r="BZ46" s="535"/>
      <c r="CA46" s="535"/>
      <c r="CB46" s="318"/>
      <c r="CC46" s="318"/>
      <c r="CD46" s="318"/>
      <c r="CE46" s="318"/>
      <c r="CF46" s="318"/>
      <c r="CG46" s="318"/>
      <c r="CH46" s="318"/>
      <c r="CI46" s="318"/>
      <c r="CJ46" s="318"/>
      <c r="CK46" s="318"/>
      <c r="CL46" s="318"/>
      <c r="CM46" s="318"/>
      <c r="CN46" s="318"/>
      <c r="CO46" s="318"/>
      <c r="CP46" s="318"/>
      <c r="CQ46" s="318"/>
    </row>
    <row r="47" spans="1:95" ht="15" customHeight="1" thickTop="1" thickBot="1">
      <c r="A47" s="301"/>
      <c r="B47" s="596"/>
      <c r="C47" s="596"/>
      <c r="D47" s="596"/>
      <c r="E47" s="596"/>
      <c r="F47" s="594"/>
      <c r="G47" s="594"/>
      <c r="H47" s="594"/>
      <c r="I47" s="594"/>
      <c r="J47" s="307"/>
      <c r="K47" s="432"/>
      <c r="L47" s="449"/>
      <c r="M47" s="433"/>
      <c r="N47" s="497" t="s">
        <v>491</v>
      </c>
      <c r="O47" s="486"/>
      <c r="P47" s="487"/>
      <c r="Q47" s="432" t="s">
        <v>922</v>
      </c>
      <c r="R47" s="449"/>
      <c r="S47" s="449"/>
      <c r="T47" s="433"/>
      <c r="U47" s="391" t="s">
        <v>503</v>
      </c>
      <c r="V47" s="401" t="s">
        <v>604</v>
      </c>
      <c r="W47" s="308"/>
      <c r="X47" s="308"/>
      <c r="Y47" s="402"/>
      <c r="Z47" s="602" t="s">
        <v>605</v>
      </c>
      <c r="AA47" s="603"/>
      <c r="AB47" s="603"/>
      <c r="AC47" s="603"/>
      <c r="AD47" s="604"/>
      <c r="AE47" s="333" t="s">
        <v>407</v>
      </c>
      <c r="AF47" s="279"/>
      <c r="AG47" s="294">
        <v>2</v>
      </c>
      <c r="AH47" s="294" t="s">
        <v>148</v>
      </c>
      <c r="AI47" s="295"/>
      <c r="AJ47" s="295" t="s">
        <v>491</v>
      </c>
      <c r="AK47" s="295" t="s">
        <v>492</v>
      </c>
      <c r="AL47" s="656"/>
      <c r="AM47" s="657"/>
      <c r="AN47" s="657"/>
      <c r="AO47" s="657"/>
      <c r="AP47" s="400" t="s">
        <v>795</v>
      </c>
      <c r="AQ47" s="450" t="s">
        <v>779</v>
      </c>
      <c r="AR47" s="451"/>
      <c r="AS47" s="497">
        <v>12</v>
      </c>
      <c r="AT47" s="487"/>
      <c r="AU47" s="454" t="s">
        <v>527</v>
      </c>
      <c r="AV47" s="437" t="s">
        <v>655</v>
      </c>
      <c r="AW47" s="438"/>
      <c r="AX47" s="497">
        <v>20</v>
      </c>
      <c r="AY47" s="487"/>
      <c r="AZ47" s="489" t="s">
        <v>924</v>
      </c>
      <c r="BA47" s="492"/>
      <c r="BB47" s="456" t="s">
        <v>924</v>
      </c>
      <c r="BC47" s="456" t="s">
        <v>900</v>
      </c>
      <c r="BD47" s="456" t="s">
        <v>924</v>
      </c>
      <c r="BE47" s="456" t="s">
        <v>928</v>
      </c>
      <c r="BF47" s="456" t="s">
        <v>924</v>
      </c>
      <c r="BG47" s="456" t="s">
        <v>928</v>
      </c>
      <c r="BH47" s="27"/>
      <c r="BI47" s="364"/>
      <c r="BJ47" s="364"/>
      <c r="BK47" s="364"/>
      <c r="BL47" s="364"/>
      <c r="BM47" s="542"/>
      <c r="BN47" s="542"/>
      <c r="BO47" s="542"/>
      <c r="BP47" s="542"/>
      <c r="BQ47" s="542"/>
      <c r="BR47" s="338"/>
      <c r="BS47" s="341"/>
      <c r="BT47" s="341"/>
      <c r="BU47" s="528"/>
      <c r="BV47" s="528"/>
      <c r="BW47" s="366"/>
      <c r="BX47" s="531"/>
      <c r="BY47" s="531"/>
      <c r="BZ47" s="532"/>
      <c r="CA47" s="532"/>
      <c r="CB47" s="318"/>
      <c r="CC47" s="318"/>
      <c r="CD47" s="318"/>
      <c r="CE47" s="318"/>
      <c r="CF47" s="318"/>
      <c r="CG47" s="318"/>
      <c r="CH47" s="318"/>
      <c r="CI47" s="318"/>
      <c r="CJ47" s="318"/>
      <c r="CK47" s="318"/>
      <c r="CL47" s="318"/>
      <c r="CM47" s="318"/>
      <c r="CN47" s="318"/>
      <c r="CO47" s="318"/>
      <c r="CP47" s="318"/>
      <c r="CQ47" s="318"/>
    </row>
    <row r="48" spans="1:95" ht="15" customHeight="1" thickTop="1" thickBot="1">
      <c r="A48" s="301"/>
      <c r="B48" s="596"/>
      <c r="C48" s="596"/>
      <c r="D48" s="596"/>
      <c r="E48" s="596"/>
      <c r="F48" s="594"/>
      <c r="G48" s="594"/>
      <c r="H48" s="594"/>
      <c r="I48" s="594"/>
      <c r="J48" s="307"/>
      <c r="K48" s="578"/>
      <c r="L48" s="578"/>
      <c r="M48" s="578"/>
      <c r="N48" s="497" t="s">
        <v>491</v>
      </c>
      <c r="O48" s="486"/>
      <c r="P48" s="487"/>
      <c r="Q48" s="578" t="s">
        <v>923</v>
      </c>
      <c r="R48" s="578"/>
      <c r="S48" s="578"/>
      <c r="T48" s="578"/>
      <c r="U48" s="605" t="s">
        <v>607</v>
      </c>
      <c r="V48" s="606"/>
      <c r="W48" s="606"/>
      <c r="X48" s="606"/>
      <c r="Y48" s="606"/>
      <c r="Z48" s="606"/>
      <c r="AA48" s="606"/>
      <c r="AB48" s="606"/>
      <c r="AC48" s="606"/>
      <c r="AD48" s="607"/>
      <c r="AE48" s="645" t="s">
        <v>556</v>
      </c>
      <c r="AF48" s="645"/>
      <c r="AG48" s="645"/>
      <c r="AH48" s="645"/>
      <c r="AI48" s="645"/>
      <c r="AJ48" s="645"/>
      <c r="AK48" s="645"/>
      <c r="AL48" s="645"/>
      <c r="AM48" s="645"/>
      <c r="AN48" s="645"/>
      <c r="AO48" s="645"/>
      <c r="AP48" s="360" t="s">
        <v>796</v>
      </c>
      <c r="AQ48" s="450" t="s">
        <v>780</v>
      </c>
      <c r="AR48" s="451"/>
      <c r="AS48" s="497">
        <v>9</v>
      </c>
      <c r="AT48" s="487"/>
      <c r="AU48" s="370" t="s">
        <v>528</v>
      </c>
      <c r="AV48" s="437" t="s">
        <v>656</v>
      </c>
      <c r="AW48" s="438"/>
      <c r="AX48" s="497">
        <v>10</v>
      </c>
      <c r="AY48" s="487"/>
      <c r="AZ48" s="567" t="s">
        <v>707</v>
      </c>
      <c r="BA48" s="567"/>
      <c r="BB48" s="544" t="s">
        <v>708</v>
      </c>
      <c r="BC48" s="544"/>
      <c r="BD48" s="544" t="s">
        <v>709</v>
      </c>
      <c r="BE48" s="544"/>
      <c r="BF48" s="544" t="s">
        <v>704</v>
      </c>
      <c r="BG48" s="544"/>
      <c r="BH48" s="346"/>
      <c r="BI48" s="346"/>
      <c r="BJ48" s="346"/>
      <c r="BK48" s="346"/>
      <c r="BL48" s="346"/>
      <c r="BM48" s="346"/>
      <c r="BN48" s="346"/>
      <c r="BO48" s="346"/>
      <c r="BP48" s="346"/>
      <c r="BQ48" s="346"/>
      <c r="BR48" s="338"/>
      <c r="BS48" s="341"/>
      <c r="BT48" s="341"/>
      <c r="BU48" s="528"/>
      <c r="BV48" s="528"/>
      <c r="BW48" s="10"/>
      <c r="BX48" s="529"/>
      <c r="BY48" s="529"/>
      <c r="BZ48" s="530"/>
      <c r="CA48" s="530"/>
      <c r="CB48" s="285"/>
      <c r="CC48" s="285"/>
      <c r="CD48" s="285"/>
      <c r="CE48" s="285"/>
      <c r="CF48" s="285"/>
      <c r="CG48" s="285"/>
      <c r="CH48" s="285"/>
      <c r="CI48" s="285"/>
      <c r="CJ48" s="285"/>
      <c r="CK48" s="285"/>
      <c r="CL48" s="285"/>
      <c r="CM48" s="285"/>
      <c r="CN48" s="285"/>
      <c r="CO48" s="285"/>
      <c r="CP48" s="285"/>
      <c r="CQ48" s="285"/>
    </row>
    <row r="49" spans="2:100" ht="15" customHeight="1" thickTop="1" thickBot="1">
      <c r="K49" s="578"/>
      <c r="L49" s="578"/>
      <c r="M49" s="578"/>
      <c r="N49" s="497" t="s">
        <v>491</v>
      </c>
      <c r="O49" s="486"/>
      <c r="P49" s="487"/>
      <c r="Q49" s="578"/>
      <c r="R49" s="578"/>
      <c r="S49" s="578"/>
      <c r="T49" s="578"/>
      <c r="U49" s="322"/>
      <c r="V49" s="543"/>
      <c r="W49" s="543"/>
      <c r="X49" s="543"/>
      <c r="Y49" s="543"/>
      <c r="Z49" s="571"/>
      <c r="AA49" s="571"/>
      <c r="AB49" s="571"/>
      <c r="AC49" s="571"/>
      <c r="AD49" s="571"/>
      <c r="AE49" s="645"/>
      <c r="AF49" s="645"/>
      <c r="AG49" s="645"/>
      <c r="AH49" s="645"/>
      <c r="AI49" s="645"/>
      <c r="AJ49" s="645"/>
      <c r="AK49" s="645"/>
      <c r="AL49" s="645"/>
      <c r="AM49" s="645"/>
      <c r="AN49" s="645"/>
      <c r="AO49" s="645"/>
      <c r="AP49" s="400" t="s">
        <v>797</v>
      </c>
      <c r="AQ49" s="692" t="s">
        <v>765</v>
      </c>
      <c r="AR49" s="693"/>
      <c r="AS49" s="605">
        <v>1</v>
      </c>
      <c r="AT49" s="607"/>
      <c r="AU49" s="454" t="s">
        <v>649</v>
      </c>
      <c r="AV49" s="437" t="s">
        <v>657</v>
      </c>
      <c r="AW49" s="438"/>
      <c r="AX49" s="497">
        <v>20</v>
      </c>
      <c r="AY49" s="487"/>
      <c r="AZ49" s="544" t="s">
        <v>924</v>
      </c>
      <c r="BA49" s="544"/>
      <c r="BB49" s="568" t="s">
        <v>924</v>
      </c>
      <c r="BC49" s="568"/>
      <c r="BD49" s="568" t="s">
        <v>924</v>
      </c>
      <c r="BE49" s="568"/>
      <c r="BF49" s="568" t="s">
        <v>924</v>
      </c>
      <c r="BG49" s="568"/>
      <c r="BH49" s="337"/>
      <c r="BI49" s="543"/>
      <c r="BJ49" s="543"/>
      <c r="BK49" s="543"/>
      <c r="BL49" s="543"/>
      <c r="BM49" s="571"/>
      <c r="BN49" s="571"/>
      <c r="BO49" s="571"/>
      <c r="BP49" s="571"/>
      <c r="BQ49" s="571"/>
      <c r="BR49" s="338"/>
      <c r="BS49" s="341"/>
      <c r="BT49" s="341"/>
      <c r="BU49" s="528"/>
      <c r="BV49" s="528"/>
      <c r="BW49" s="10"/>
      <c r="BX49" s="529"/>
      <c r="BY49" s="529"/>
      <c r="BZ49" s="530"/>
      <c r="CA49" s="530"/>
      <c r="CB49" s="216"/>
      <c r="CC49" s="216"/>
      <c r="CD49" s="216"/>
      <c r="CE49" s="216"/>
      <c r="CF49" s="216"/>
      <c r="CG49" s="216"/>
      <c r="CH49" s="216"/>
      <c r="CI49" s="216"/>
      <c r="CJ49" s="216"/>
      <c r="CK49" s="216"/>
      <c r="CL49" s="216"/>
      <c r="CM49" s="216"/>
      <c r="CN49" s="216"/>
      <c r="CO49" s="216"/>
      <c r="CP49" s="216"/>
      <c r="CQ49" s="216"/>
    </row>
    <row r="50" spans="2:100" ht="15" customHeight="1" thickTop="1" thickBot="1">
      <c r="B50" s="592" t="s">
        <v>366</v>
      </c>
      <c r="C50" s="592"/>
      <c r="D50" s="592"/>
      <c r="E50" s="592"/>
      <c r="F50" s="592"/>
      <c r="G50" s="592"/>
      <c r="H50" s="592"/>
      <c r="I50" s="592"/>
      <c r="U50" s="212"/>
      <c r="V50" s="211"/>
      <c r="X50" s="597"/>
      <c r="Y50" s="597"/>
      <c r="Z50" s="597"/>
      <c r="AA50" s="597"/>
      <c r="AB50" s="597"/>
      <c r="AF50" s="597" t="s">
        <v>365</v>
      </c>
      <c r="AG50" s="597"/>
      <c r="AH50" s="597"/>
      <c r="AI50" s="597"/>
      <c r="AJ50" s="597"/>
      <c r="AK50" s="597"/>
      <c r="AL50" s="597"/>
      <c r="AM50" s="597"/>
      <c r="AN50" s="597"/>
      <c r="AP50" s="360" t="s">
        <v>798</v>
      </c>
      <c r="AQ50" s="700" t="s">
        <v>766</v>
      </c>
      <c r="AR50" s="700"/>
      <c r="AS50" s="605">
        <v>1</v>
      </c>
      <c r="AT50" s="607"/>
      <c r="AU50" s="370" t="s">
        <v>650</v>
      </c>
      <c r="AV50" s="572" t="s">
        <v>782</v>
      </c>
      <c r="AW50" s="573"/>
      <c r="AX50" s="498">
        <v>11</v>
      </c>
      <c r="AY50" s="489"/>
      <c r="AZ50" s="530" t="s">
        <v>710</v>
      </c>
      <c r="BA50" s="530"/>
      <c r="BB50" s="530"/>
      <c r="BC50" s="530"/>
      <c r="BD50" s="530"/>
      <c r="BE50" s="530"/>
      <c r="BF50" s="530"/>
      <c r="BG50" s="562"/>
      <c r="BH50" s="212"/>
      <c r="BI50" s="211"/>
      <c r="BK50" s="597"/>
      <c r="BL50" s="597"/>
      <c r="BM50" s="597"/>
      <c r="BN50" s="597"/>
      <c r="BO50" s="597"/>
      <c r="BR50" s="366"/>
      <c r="BS50" s="531"/>
      <c r="BT50" s="531"/>
      <c r="BU50" s="532"/>
      <c r="BV50" s="532"/>
      <c r="BW50" s="10"/>
      <c r="BX50" s="529"/>
      <c r="BY50" s="529"/>
      <c r="BZ50" s="530"/>
      <c r="CA50" s="530"/>
      <c r="CB50" s="321"/>
      <c r="CC50" s="321"/>
      <c r="CD50" s="321"/>
      <c r="CE50" s="321"/>
      <c r="CF50" s="321"/>
      <c r="CG50" s="321"/>
      <c r="CH50" s="321"/>
      <c r="CI50" s="321"/>
      <c r="CJ50" s="321"/>
      <c r="CK50" s="321"/>
      <c r="CL50" s="321"/>
      <c r="CM50" s="321"/>
      <c r="CN50" s="321"/>
      <c r="CO50" s="321"/>
      <c r="CP50" s="321"/>
      <c r="CQ50" s="321"/>
    </row>
    <row r="51" spans="2:100" ht="15" customHeight="1" thickTop="1" thickBot="1">
      <c r="D51" s="592" t="s">
        <v>861</v>
      </c>
      <c r="E51" s="592"/>
      <c r="F51" s="592"/>
      <c r="G51" s="592"/>
      <c r="U51" s="216"/>
      <c r="V51" s="216"/>
      <c r="W51" s="216"/>
      <c r="X51" s="566"/>
      <c r="Y51" s="566"/>
      <c r="Z51" s="566"/>
      <c r="AA51" s="566"/>
      <c r="AB51" s="566"/>
      <c r="AC51" s="216"/>
      <c r="AD51" s="216"/>
      <c r="AF51" s="667" t="s">
        <v>366</v>
      </c>
      <c r="AG51" s="667"/>
      <c r="AH51" s="667"/>
      <c r="AI51" s="667"/>
      <c r="AJ51" s="667"/>
      <c r="AK51" s="667"/>
      <c r="AL51" s="667"/>
      <c r="AM51" s="667"/>
      <c r="AN51" s="667"/>
      <c r="AP51" s="522" t="s">
        <v>860</v>
      </c>
      <c r="AQ51" s="523"/>
      <c r="AR51" s="523"/>
      <c r="AS51" s="523"/>
      <c r="AT51" s="523"/>
      <c r="AU51" s="523"/>
      <c r="AV51" s="523"/>
      <c r="AW51" s="523"/>
      <c r="AX51" s="523"/>
      <c r="AY51" s="524"/>
      <c r="AZ51" s="522"/>
      <c r="BA51" s="523"/>
      <c r="BB51" s="523"/>
      <c r="BC51" s="523"/>
      <c r="BD51" s="523"/>
      <c r="BE51" s="523"/>
      <c r="BF51" s="523"/>
      <c r="BG51" s="524"/>
      <c r="BH51" s="216"/>
      <c r="BI51" s="216"/>
      <c r="BJ51" s="216"/>
      <c r="BK51" s="566"/>
      <c r="BL51" s="566"/>
      <c r="BM51" s="566"/>
      <c r="BN51" s="566"/>
      <c r="BO51" s="566"/>
      <c r="BR51" s="366"/>
      <c r="BS51" s="531"/>
      <c r="BT51" s="531"/>
      <c r="BU51" s="532"/>
      <c r="BV51" s="532"/>
      <c r="BW51" s="10"/>
      <c r="BX51" s="529"/>
      <c r="BY51" s="529"/>
      <c r="BZ51" s="530"/>
      <c r="CA51" s="530"/>
      <c r="CB51" s="319"/>
      <c r="CC51" s="319"/>
      <c r="CD51" s="319"/>
      <c r="CE51" s="319"/>
      <c r="CF51" s="319"/>
      <c r="CG51" s="319"/>
      <c r="CH51" s="319"/>
      <c r="CI51" s="319"/>
      <c r="CJ51" s="319"/>
      <c r="CK51" s="319"/>
      <c r="CL51" s="319"/>
      <c r="CM51" s="319"/>
      <c r="CN51" s="319"/>
      <c r="CO51" s="319"/>
      <c r="CP51" s="319"/>
      <c r="CQ51" s="319"/>
    </row>
    <row r="52" spans="2:100" ht="15" customHeight="1" thickTop="1">
      <c r="B52" s="611" t="s">
        <v>365</v>
      </c>
      <c r="C52" s="611"/>
      <c r="D52" s="611"/>
      <c r="E52" s="611"/>
      <c r="F52" s="611"/>
      <c r="G52" s="611"/>
      <c r="H52" s="611"/>
      <c r="I52" s="611"/>
      <c r="J52" s="139" t="s">
        <v>482</v>
      </c>
      <c r="K52" s="541" t="s">
        <v>365</v>
      </c>
      <c r="L52" s="541"/>
      <c r="M52" s="541"/>
      <c r="N52" s="541"/>
      <c r="O52" s="541"/>
      <c r="P52" s="541"/>
      <c r="Q52" s="541"/>
      <c r="R52" s="541"/>
      <c r="S52" s="541"/>
      <c r="T52" s="139" t="s">
        <v>483</v>
      </c>
      <c r="U52" s="527" t="s">
        <v>365</v>
      </c>
      <c r="V52" s="527"/>
      <c r="W52" s="527"/>
      <c r="X52" s="527"/>
      <c r="Y52" s="527"/>
      <c r="Z52" s="527"/>
      <c r="AA52" s="527"/>
      <c r="AB52" s="527"/>
      <c r="AC52" s="527"/>
      <c r="AD52" s="139" t="s">
        <v>484</v>
      </c>
      <c r="AO52" s="108" t="s">
        <v>484</v>
      </c>
      <c r="AP52" s="541" t="s">
        <v>365</v>
      </c>
      <c r="AQ52" s="541"/>
      <c r="AR52" s="541"/>
      <c r="AS52" s="541"/>
      <c r="AT52" s="541"/>
      <c r="AU52" s="541"/>
      <c r="AV52" s="527"/>
      <c r="AW52" s="527"/>
      <c r="AX52" s="527"/>
      <c r="AY52" s="139" t="s">
        <v>783</v>
      </c>
      <c r="AZ52" s="541" t="s">
        <v>365</v>
      </c>
      <c r="BA52" s="541"/>
      <c r="BB52" s="541"/>
      <c r="BC52" s="541"/>
      <c r="BD52" s="541"/>
      <c r="BE52" s="541"/>
      <c r="BF52" s="541"/>
      <c r="BG52" s="139" t="s">
        <v>784</v>
      </c>
      <c r="BH52" s="527" t="s">
        <v>365</v>
      </c>
      <c r="BI52" s="527"/>
      <c r="BJ52" s="527"/>
      <c r="BK52" s="527"/>
      <c r="BL52" s="527"/>
      <c r="BM52" s="527"/>
      <c r="BN52" s="527"/>
      <c r="BO52" s="139"/>
      <c r="BP52" s="209"/>
      <c r="BQ52" s="108" t="s">
        <v>785</v>
      </c>
      <c r="BR52" s="527" t="s">
        <v>365</v>
      </c>
      <c r="BS52" s="527"/>
      <c r="BT52" s="527"/>
      <c r="BU52" s="527"/>
      <c r="BV52" s="527"/>
      <c r="BW52" s="527"/>
      <c r="BX52" s="527"/>
      <c r="BY52" s="527"/>
      <c r="BZ52" s="527"/>
      <c r="CA52" s="139" t="s">
        <v>786</v>
      </c>
      <c r="CB52" s="320"/>
      <c r="CC52" s="320"/>
      <c r="CD52" s="320"/>
      <c r="CE52" s="320"/>
      <c r="CF52" s="320"/>
      <c r="CG52" s="320"/>
      <c r="CH52" s="320"/>
      <c r="CI52" s="320"/>
      <c r="CJ52" s="681" t="s">
        <v>787</v>
      </c>
      <c r="CK52" s="681"/>
      <c r="CL52" s="320"/>
      <c r="CM52" s="320"/>
      <c r="CN52" s="320"/>
      <c r="CO52" s="320"/>
      <c r="CP52" s="320"/>
      <c r="CQ52" s="320"/>
      <c r="CU52" s="681" t="s">
        <v>568</v>
      </c>
      <c r="CV52" s="681"/>
    </row>
    <row r="53" spans="2:100" ht="15" customHeight="1"/>
    <row r="54" spans="2:100" ht="15" customHeight="1"/>
    <row r="59" spans="2:100">
      <c r="L59" s="213"/>
      <c r="M59" s="213"/>
      <c r="N59" s="213"/>
      <c r="O59" s="213"/>
      <c r="P59" s="213"/>
      <c r="Q59" s="213"/>
      <c r="R59" s="213"/>
      <c r="S59" s="213"/>
      <c r="V59" s="213"/>
      <c r="W59" s="213"/>
      <c r="X59" s="213"/>
      <c r="Y59" s="213"/>
      <c r="Z59" s="213"/>
      <c r="AA59" s="213"/>
      <c r="AB59" s="213"/>
      <c r="AC59" s="213"/>
      <c r="AQ59" s="213"/>
      <c r="AR59" s="213"/>
      <c r="AS59" s="213"/>
      <c r="AT59" s="213"/>
      <c r="AU59" s="213"/>
      <c r="AV59" s="213"/>
      <c r="AW59" s="213"/>
      <c r="AX59" s="213"/>
      <c r="BA59" s="213"/>
      <c r="BB59" s="213"/>
      <c r="BC59" s="213"/>
      <c r="BD59" s="213"/>
      <c r="BE59" s="213"/>
      <c r="BF59" s="213"/>
      <c r="BG59" s="213"/>
      <c r="BI59" s="213"/>
      <c r="BJ59" s="213"/>
      <c r="BK59" s="213"/>
      <c r="BL59" s="213"/>
      <c r="BM59" s="213"/>
      <c r="BN59" s="213"/>
      <c r="BO59" s="213"/>
      <c r="BP59" s="213"/>
      <c r="BS59" s="213"/>
      <c r="BT59" s="213"/>
      <c r="BU59" s="213"/>
      <c r="BV59" s="213"/>
      <c r="BW59" s="213"/>
      <c r="BX59" s="213"/>
      <c r="BY59" s="213"/>
      <c r="BZ59" s="213"/>
    </row>
    <row r="60" spans="2:100">
      <c r="L60" s="214"/>
      <c r="M60" s="214"/>
      <c r="N60" s="214"/>
      <c r="O60" s="214"/>
      <c r="P60" s="214"/>
      <c r="Q60" s="214"/>
      <c r="R60" s="214"/>
      <c r="S60" s="214"/>
      <c r="V60" s="214"/>
      <c r="W60" s="214"/>
      <c r="X60" s="214"/>
      <c r="Y60" s="214"/>
      <c r="Z60" s="214"/>
      <c r="AA60" s="214"/>
      <c r="AB60" s="214"/>
      <c r="AC60" s="214"/>
      <c r="AQ60" s="214"/>
      <c r="AR60" s="214"/>
      <c r="AS60" s="214"/>
      <c r="AT60" s="214"/>
      <c r="AU60" s="214"/>
      <c r="AV60" s="214"/>
      <c r="AW60" s="214"/>
      <c r="AX60" s="214"/>
      <c r="BA60" s="214"/>
      <c r="BB60" s="214"/>
      <c r="BC60" s="214"/>
      <c r="BD60" s="214"/>
      <c r="BE60" s="214"/>
      <c r="BF60" s="214"/>
      <c r="BG60" s="214"/>
      <c r="BI60" s="214"/>
      <c r="BJ60" s="214"/>
      <c r="BK60" s="214"/>
      <c r="BL60" s="214"/>
      <c r="BM60" s="214"/>
      <c r="BN60" s="214"/>
      <c r="BO60" s="214"/>
      <c r="BP60" s="214"/>
      <c r="BS60" s="214"/>
      <c r="BT60" s="214"/>
      <c r="BU60" s="214"/>
      <c r="BV60" s="214"/>
      <c r="BW60" s="214"/>
      <c r="BX60" s="214"/>
      <c r="BY60" s="214"/>
      <c r="BZ60" s="214"/>
    </row>
  </sheetData>
  <mergeCells count="601">
    <mergeCell ref="AX42:AY42"/>
    <mergeCell ref="AP51:AY51"/>
    <mergeCell ref="AQ37:AT37"/>
    <mergeCell ref="AV46:AW46"/>
    <mergeCell ref="AS47:AT47"/>
    <mergeCell ref="AS48:AT48"/>
    <mergeCell ref="AX28:AY28"/>
    <mergeCell ref="AP29:AY29"/>
    <mergeCell ref="AP31:AY31"/>
    <mergeCell ref="AS33:AT33"/>
    <mergeCell ref="AX33:AY33"/>
    <mergeCell ref="AQ32:AY32"/>
    <mergeCell ref="AS46:AT46"/>
    <mergeCell ref="AX46:AY46"/>
    <mergeCell ref="AQ50:AR50"/>
    <mergeCell ref="AS50:AT50"/>
    <mergeCell ref="AV50:AW50"/>
    <mergeCell ref="AX50:AY50"/>
    <mergeCell ref="AS44:AT44"/>
    <mergeCell ref="AX43:AY43"/>
    <mergeCell ref="AX44:AY44"/>
    <mergeCell ref="AQ49:AR49"/>
    <mergeCell ref="AS42:AT42"/>
    <mergeCell ref="AX37:AY37"/>
    <mergeCell ref="AV33:AW33"/>
    <mergeCell ref="BM35:BQ35"/>
    <mergeCell ref="BI36:BK36"/>
    <mergeCell ref="AP34:AY34"/>
    <mergeCell ref="AS39:AT39"/>
    <mergeCell ref="AS40:AT40"/>
    <mergeCell ref="AS41:AT41"/>
    <mergeCell ref="AX39:AY39"/>
    <mergeCell ref="AX40:AY40"/>
    <mergeCell ref="AX41:AY41"/>
    <mergeCell ref="AX38:AY38"/>
    <mergeCell ref="AX47:AY47"/>
    <mergeCell ref="AX48:AY48"/>
    <mergeCell ref="AX49:AY49"/>
    <mergeCell ref="AS18:AT18"/>
    <mergeCell ref="AQ19:AR19"/>
    <mergeCell ref="AS19:AT19"/>
    <mergeCell ref="AQ20:AR20"/>
    <mergeCell ref="AS20:AT20"/>
    <mergeCell ref="AV18:AW18"/>
    <mergeCell ref="AX18:AY18"/>
    <mergeCell ref="AV19:AW19"/>
    <mergeCell ref="AX19:AY19"/>
    <mergeCell ref="AV20:AW20"/>
    <mergeCell ref="AX20:AY20"/>
    <mergeCell ref="AQ28:AR28"/>
    <mergeCell ref="AX26:AY26"/>
    <mergeCell ref="AS43:AT43"/>
    <mergeCell ref="AS38:AT38"/>
    <mergeCell ref="AQ41:AR41"/>
    <mergeCell ref="AQ42:AR42"/>
    <mergeCell ref="AQ43:AR43"/>
    <mergeCell ref="AP36:AT36"/>
    <mergeCell ref="AU36:AY36"/>
    <mergeCell ref="AQ33:AR33"/>
    <mergeCell ref="U30:AD30"/>
    <mergeCell ref="U32:AD32"/>
    <mergeCell ref="U37:AD37"/>
    <mergeCell ref="V34:AD34"/>
    <mergeCell ref="U39:AD39"/>
    <mergeCell ref="Z43:AD43"/>
    <mergeCell ref="AV2:AY2"/>
    <mergeCell ref="AX3:AY3"/>
    <mergeCell ref="AX4:AY4"/>
    <mergeCell ref="AX5:AY5"/>
    <mergeCell ref="AV6:AW6"/>
    <mergeCell ref="AX6:AY6"/>
    <mergeCell ref="AV7:AW7"/>
    <mergeCell ref="AX7:AY7"/>
    <mergeCell ref="AV8:AW8"/>
    <mergeCell ref="AQ2:AT2"/>
    <mergeCell ref="AS3:AT3"/>
    <mergeCell ref="AS4:AT4"/>
    <mergeCell ref="AS5:AT5"/>
    <mergeCell ref="AQ6:AR6"/>
    <mergeCell ref="AS6:AT6"/>
    <mergeCell ref="AQ7:AR7"/>
    <mergeCell ref="AS7:AT7"/>
    <mergeCell ref="AS8:AT8"/>
    <mergeCell ref="CJ52:CK52"/>
    <mergeCell ref="CU52:CV52"/>
    <mergeCell ref="AE31:AF31"/>
    <mergeCell ref="AE30:AF30"/>
    <mergeCell ref="AE32:AF32"/>
    <mergeCell ref="AE33:AF33"/>
    <mergeCell ref="U22:AD22"/>
    <mergeCell ref="U15:AD15"/>
    <mergeCell ref="U7:AD7"/>
    <mergeCell ref="U9:AD9"/>
    <mergeCell ref="U24:AD24"/>
    <mergeCell ref="Z44:AD44"/>
    <mergeCell ref="AS10:AT10"/>
    <mergeCell ref="AQ8:AR8"/>
    <mergeCell ref="AX9:AY9"/>
    <mergeCell ref="AX10:AY10"/>
    <mergeCell ref="AG42:AH42"/>
    <mergeCell ref="AI42:AK42"/>
    <mergeCell ref="AL42:AO42"/>
    <mergeCell ref="AG30:AH30"/>
    <mergeCell ref="AI30:AK30"/>
    <mergeCell ref="AS9:AT9"/>
    <mergeCell ref="AS49:AT49"/>
    <mergeCell ref="AS45:AT45"/>
    <mergeCell ref="AS27:AT27"/>
    <mergeCell ref="AX27:AY27"/>
    <mergeCell ref="AS28:AT28"/>
    <mergeCell ref="AV28:AW28"/>
    <mergeCell ref="BI30:BK30"/>
    <mergeCell ref="AX8:AY8"/>
    <mergeCell ref="AP13:AY13"/>
    <mergeCell ref="AQ14:AT14"/>
    <mergeCell ref="AS15:AT15"/>
    <mergeCell ref="AS16:AT16"/>
    <mergeCell ref="AS17:AT17"/>
    <mergeCell ref="AV14:AY14"/>
    <mergeCell ref="AX15:AY15"/>
    <mergeCell ref="AX16:AY16"/>
    <mergeCell ref="AX17:AY17"/>
    <mergeCell ref="AP23:AY23"/>
    <mergeCell ref="AP21:AY21"/>
    <mergeCell ref="AP11:AY11"/>
    <mergeCell ref="AQ18:AR18"/>
    <mergeCell ref="AF51:AN51"/>
    <mergeCell ref="AE22:AF22"/>
    <mergeCell ref="AE34:AF34"/>
    <mergeCell ref="AL32:AO34"/>
    <mergeCell ref="AE10:AK10"/>
    <mergeCell ref="AE11:AK11"/>
    <mergeCell ref="AL10:AO10"/>
    <mergeCell ref="AL11:AO11"/>
    <mergeCell ref="AE13:AF13"/>
    <mergeCell ref="AN13:AO13"/>
    <mergeCell ref="AL13:AM13"/>
    <mergeCell ref="AE16:AF16"/>
    <mergeCell ref="AL14:AM14"/>
    <mergeCell ref="AL15:AM15"/>
    <mergeCell ref="AN14:AO14"/>
    <mergeCell ref="AN15:AO15"/>
    <mergeCell ref="AE12:AO12"/>
    <mergeCell ref="AL16:AM16"/>
    <mergeCell ref="AG36:AH36"/>
    <mergeCell ref="AI36:AK36"/>
    <mergeCell ref="AL36:AO36"/>
    <mergeCell ref="AL20:AO22"/>
    <mergeCell ref="AE18:AF18"/>
    <mergeCell ref="AG24:AH24"/>
    <mergeCell ref="BK50:BO50"/>
    <mergeCell ref="AI18:AK18"/>
    <mergeCell ref="AL18:AO18"/>
    <mergeCell ref="AG18:AH18"/>
    <mergeCell ref="AL30:AO30"/>
    <mergeCell ref="AE48:AO49"/>
    <mergeCell ref="AL38:AO40"/>
    <mergeCell ref="AL44:AO47"/>
    <mergeCell ref="AE37:AF37"/>
    <mergeCell ref="AE43:AF43"/>
    <mergeCell ref="AE20:AF20"/>
    <mergeCell ref="AE19:AF19"/>
    <mergeCell ref="AE21:AF21"/>
    <mergeCell ref="AE25:AF25"/>
    <mergeCell ref="AE26:AF26"/>
    <mergeCell ref="AF50:AN50"/>
    <mergeCell ref="AL26:AO28"/>
    <mergeCell ref="AE42:AF42"/>
    <mergeCell ref="AE28:AF28"/>
    <mergeCell ref="AE36:AF36"/>
    <mergeCell ref="AE27:AF27"/>
    <mergeCell ref="BM28:BQ28"/>
    <mergeCell ref="AS26:AT26"/>
    <mergeCell ref="AV45:AY45"/>
    <mergeCell ref="AL2:AO2"/>
    <mergeCell ref="AL4:AM4"/>
    <mergeCell ref="AL5:AM5"/>
    <mergeCell ref="AL7:AO7"/>
    <mergeCell ref="AL8:AO8"/>
    <mergeCell ref="AL9:AO9"/>
    <mergeCell ref="AE7:AK7"/>
    <mergeCell ref="AE8:AK8"/>
    <mergeCell ref="AE9:AK9"/>
    <mergeCell ref="AG2:AK2"/>
    <mergeCell ref="AG3:AK3"/>
    <mergeCell ref="AG4:AK4"/>
    <mergeCell ref="AG5:AK5"/>
    <mergeCell ref="AN3:AO3"/>
    <mergeCell ref="AN4:AO4"/>
    <mergeCell ref="AN5:AO5"/>
    <mergeCell ref="AE6:AO6"/>
    <mergeCell ref="AL3:AM3"/>
    <mergeCell ref="AI24:AK24"/>
    <mergeCell ref="AL24:AO24"/>
    <mergeCell ref="D6:G6"/>
    <mergeCell ref="D7:E7"/>
    <mergeCell ref="F7:G7"/>
    <mergeCell ref="C10:H10"/>
    <mergeCell ref="C11:H11"/>
    <mergeCell ref="E21:F21"/>
    <mergeCell ref="N12:P12"/>
    <mergeCell ref="N13:P13"/>
    <mergeCell ref="N14:P14"/>
    <mergeCell ref="K11:M11"/>
    <mergeCell ref="N11:P11"/>
    <mergeCell ref="Q11:T11"/>
    <mergeCell ref="Q12:T12"/>
    <mergeCell ref="Q13:T13"/>
    <mergeCell ref="Q24:T24"/>
    <mergeCell ref="N19:P19"/>
    <mergeCell ref="L23:T23"/>
    <mergeCell ref="N24:P24"/>
    <mergeCell ref="K19:M19"/>
    <mergeCell ref="E8:F8"/>
    <mergeCell ref="B52:I52"/>
    <mergeCell ref="B50:I50"/>
    <mergeCell ref="E9:F9"/>
    <mergeCell ref="B35:E35"/>
    <mergeCell ref="F35:J35"/>
    <mergeCell ref="B36:E36"/>
    <mergeCell ref="F36:J36"/>
    <mergeCell ref="B48:E48"/>
    <mergeCell ref="F48:I48"/>
    <mergeCell ref="B37:E37"/>
    <mergeCell ref="F37:J37"/>
    <mergeCell ref="B38:E38"/>
    <mergeCell ref="F38:J38"/>
    <mergeCell ref="B40:J40"/>
    <mergeCell ref="B41:E41"/>
    <mergeCell ref="F41:I41"/>
    <mergeCell ref="F42:I42"/>
    <mergeCell ref="F43:I43"/>
    <mergeCell ref="B47:E47"/>
    <mergeCell ref="X50:AB50"/>
    <mergeCell ref="X51:AB51"/>
    <mergeCell ref="V44:Y44"/>
    <mergeCell ref="B32:E32"/>
    <mergeCell ref="F32:J32"/>
    <mergeCell ref="B33:E33"/>
    <mergeCell ref="F33:J33"/>
    <mergeCell ref="B34:E34"/>
    <mergeCell ref="F34:J34"/>
    <mergeCell ref="F46:I46"/>
    <mergeCell ref="V49:W49"/>
    <mergeCell ref="X49:Y49"/>
    <mergeCell ref="Z49:AA49"/>
    <mergeCell ref="AB49:AD49"/>
    <mergeCell ref="K33:T33"/>
    <mergeCell ref="Z45:AD45"/>
    <mergeCell ref="Z46:AD46"/>
    <mergeCell ref="Z47:AD47"/>
    <mergeCell ref="U48:AD48"/>
    <mergeCell ref="D51:G51"/>
    <mergeCell ref="L34:T34"/>
    <mergeCell ref="K39:T39"/>
    <mergeCell ref="K41:M41"/>
    <mergeCell ref="N41:P41"/>
    <mergeCell ref="Q41:T41"/>
    <mergeCell ref="N49:P49"/>
    <mergeCell ref="K48:M48"/>
    <mergeCell ref="Q48:T48"/>
    <mergeCell ref="K38:T38"/>
    <mergeCell ref="K49:M49"/>
    <mergeCell ref="Q49:T49"/>
    <mergeCell ref="F47:I47"/>
    <mergeCell ref="F44:I44"/>
    <mergeCell ref="B44:E44"/>
    <mergeCell ref="F45:I45"/>
    <mergeCell ref="B46:E46"/>
    <mergeCell ref="L40:T40"/>
    <mergeCell ref="K22:M22"/>
    <mergeCell ref="N22:P22"/>
    <mergeCell ref="Q14:T14"/>
    <mergeCell ref="K12:M12"/>
    <mergeCell ref="K13:M13"/>
    <mergeCell ref="K14:M14"/>
    <mergeCell ref="B29:E29"/>
    <mergeCell ref="F29:J29"/>
    <mergeCell ref="B30:E30"/>
    <mergeCell ref="F30:J30"/>
    <mergeCell ref="B31:E31"/>
    <mergeCell ref="F31:J31"/>
    <mergeCell ref="K29:M29"/>
    <mergeCell ref="C25:E25"/>
    <mergeCell ref="F25:H25"/>
    <mergeCell ref="C26:E26"/>
    <mergeCell ref="F26:H26"/>
    <mergeCell ref="Q22:T22"/>
    <mergeCell ref="N25:P25"/>
    <mergeCell ref="K1:T1"/>
    <mergeCell ref="K3:M3"/>
    <mergeCell ref="N3:P3"/>
    <mergeCell ref="Q3:T3"/>
    <mergeCell ref="Q4:T4"/>
    <mergeCell ref="Q5:T5"/>
    <mergeCell ref="Q6:T6"/>
    <mergeCell ref="Q7:T7"/>
    <mergeCell ref="K4:M4"/>
    <mergeCell ref="K5:M5"/>
    <mergeCell ref="K6:M6"/>
    <mergeCell ref="K7:M7"/>
    <mergeCell ref="BN5:BQ5"/>
    <mergeCell ref="BN6:BQ6"/>
    <mergeCell ref="N48:P48"/>
    <mergeCell ref="N26:P26"/>
    <mergeCell ref="K18:M18"/>
    <mergeCell ref="N18:P18"/>
    <mergeCell ref="Q18:T18"/>
    <mergeCell ref="K20:M20"/>
    <mergeCell ref="Q20:T20"/>
    <mergeCell ref="K28:T28"/>
    <mergeCell ref="N29:P29"/>
    <mergeCell ref="Q29:T29"/>
    <mergeCell ref="N47:P47"/>
    <mergeCell ref="K35:M35"/>
    <mergeCell ref="N35:P35"/>
    <mergeCell ref="Q35:T35"/>
    <mergeCell ref="N21:P21"/>
    <mergeCell ref="Q21:T21"/>
    <mergeCell ref="K21:M21"/>
    <mergeCell ref="Q19:T19"/>
    <mergeCell ref="K24:M24"/>
    <mergeCell ref="K25:M25"/>
    <mergeCell ref="Q25:T25"/>
    <mergeCell ref="K26:M26"/>
    <mergeCell ref="AX25:AY25"/>
    <mergeCell ref="V3:AD3"/>
    <mergeCell ref="U1:AD1"/>
    <mergeCell ref="AE1:AO1"/>
    <mergeCell ref="AP1:AY1"/>
    <mergeCell ref="AZ1:BG1"/>
    <mergeCell ref="BI5:BK5"/>
    <mergeCell ref="BL5:BM5"/>
    <mergeCell ref="BI11:BK11"/>
    <mergeCell ref="BL11:BM11"/>
    <mergeCell ref="BI9:BK9"/>
    <mergeCell ref="BL9:BM9"/>
    <mergeCell ref="BI14:BK14"/>
    <mergeCell ref="BF17:BG17"/>
    <mergeCell ref="BH1:BQ1"/>
    <mergeCell ref="BN7:BQ7"/>
    <mergeCell ref="BI8:BK8"/>
    <mergeCell ref="BL8:BM8"/>
    <mergeCell ref="BN8:BQ8"/>
    <mergeCell ref="BN9:BQ9"/>
    <mergeCell ref="BI10:BK10"/>
    <mergeCell ref="AE24:AF24"/>
    <mergeCell ref="AQ24:AT24"/>
    <mergeCell ref="AV24:AY24"/>
    <mergeCell ref="BH19:BQ19"/>
    <mergeCell ref="BL13:BM13"/>
    <mergeCell ref="BN13:BQ13"/>
    <mergeCell ref="BB17:BC17"/>
    <mergeCell ref="Q26:T26"/>
    <mergeCell ref="BI2:BK2"/>
    <mergeCell ref="BL2:BM2"/>
    <mergeCell ref="BN2:BQ2"/>
    <mergeCell ref="BL3:BM3"/>
    <mergeCell ref="BN3:BQ3"/>
    <mergeCell ref="BI3:BK3"/>
    <mergeCell ref="BI4:BK4"/>
    <mergeCell ref="BL4:BM4"/>
    <mergeCell ref="BN4:BQ4"/>
    <mergeCell ref="BF11:BG11"/>
    <mergeCell ref="AZ16:BG16"/>
    <mergeCell ref="BD11:BE11"/>
    <mergeCell ref="BI26:BK26"/>
    <mergeCell ref="AZ5:BG5"/>
    <mergeCell ref="AZ10:BG10"/>
    <mergeCell ref="L2:T2"/>
    <mergeCell ref="L10:T10"/>
    <mergeCell ref="L17:T17"/>
    <mergeCell ref="BD17:BE17"/>
    <mergeCell ref="BI6:BK6"/>
    <mergeCell ref="BL6:BM6"/>
    <mergeCell ref="AZ39:BG39"/>
    <mergeCell ref="BD30:BE30"/>
    <mergeCell ref="BH25:BH26"/>
    <mergeCell ref="BH28:BH29"/>
    <mergeCell ref="BL14:BM14"/>
    <mergeCell ref="BN14:BQ14"/>
    <mergeCell ref="BL10:BM10"/>
    <mergeCell ref="BN10:BQ10"/>
    <mergeCell ref="BN11:BQ11"/>
    <mergeCell ref="BI12:BK12"/>
    <mergeCell ref="BL12:BM12"/>
    <mergeCell ref="BN12:BQ12"/>
    <mergeCell ref="BI13:BK13"/>
    <mergeCell ref="BB11:BC11"/>
    <mergeCell ref="AZ11:BA11"/>
    <mergeCell ref="BI15:BK15"/>
    <mergeCell ref="BL15:BM15"/>
    <mergeCell ref="BN15:BQ15"/>
    <mergeCell ref="BI16:BK16"/>
    <mergeCell ref="BL16:BM16"/>
    <mergeCell ref="BN16:BQ16"/>
    <mergeCell ref="BH17:BQ17"/>
    <mergeCell ref="BK49:BL49"/>
    <mergeCell ref="BM49:BN49"/>
    <mergeCell ref="BO49:BQ49"/>
    <mergeCell ref="BH31:BH32"/>
    <mergeCell ref="BH34:BH35"/>
    <mergeCell ref="BH37:BQ37"/>
    <mergeCell ref="AZ30:BA30"/>
    <mergeCell ref="BB30:BC30"/>
    <mergeCell ref="BF30:BG30"/>
    <mergeCell ref="AZ40:BA40"/>
    <mergeCell ref="BB40:BC40"/>
    <mergeCell ref="BD40:BE40"/>
    <mergeCell ref="BF40:BG40"/>
    <mergeCell ref="AZ41:BA41"/>
    <mergeCell ref="BI7:BK7"/>
    <mergeCell ref="BL7:BM7"/>
    <mergeCell ref="BZ9:CA9"/>
    <mergeCell ref="BU10:BV10"/>
    <mergeCell ref="BZ10:CA10"/>
    <mergeCell ref="AZ50:BG51"/>
    <mergeCell ref="BI20:BK20"/>
    <mergeCell ref="BI21:BK21"/>
    <mergeCell ref="BI24:BK24"/>
    <mergeCell ref="BI25:BK25"/>
    <mergeCell ref="BI27:BK27"/>
    <mergeCell ref="BI32:BK32"/>
    <mergeCell ref="BH22:BH23"/>
    <mergeCell ref="BI35:BK35"/>
    <mergeCell ref="BD38:BG38"/>
    <mergeCell ref="BK51:BO51"/>
    <mergeCell ref="BM46:BQ46"/>
    <mergeCell ref="AZ48:BA48"/>
    <mergeCell ref="BB48:BC48"/>
    <mergeCell ref="BD48:BE48"/>
    <mergeCell ref="BF48:BG48"/>
    <mergeCell ref="AZ49:BA49"/>
    <mergeCell ref="BB49:BC49"/>
    <mergeCell ref="BD49:BE49"/>
    <mergeCell ref="BM20:BQ20"/>
    <mergeCell ref="BM21:BQ21"/>
    <mergeCell ref="BM24:BQ24"/>
    <mergeCell ref="BM25:BQ25"/>
    <mergeCell ref="BM27:BQ27"/>
    <mergeCell ref="BM31:BQ31"/>
    <mergeCell ref="BM34:BQ34"/>
    <mergeCell ref="BM22:BQ23"/>
    <mergeCell ref="BI22:BK23"/>
    <mergeCell ref="BL22:BL23"/>
    <mergeCell ref="BI28:BK28"/>
    <mergeCell ref="BI29:BK29"/>
    <mergeCell ref="BI31:BK31"/>
    <mergeCell ref="BM32:BQ32"/>
    <mergeCell ref="BR1:CA1"/>
    <mergeCell ref="BS2:BV2"/>
    <mergeCell ref="BX2:CA2"/>
    <mergeCell ref="BU3:BV3"/>
    <mergeCell ref="BZ3:CA3"/>
    <mergeCell ref="BU4:BV4"/>
    <mergeCell ref="BZ4:CA4"/>
    <mergeCell ref="BU5:BV5"/>
    <mergeCell ref="BZ5:CA5"/>
    <mergeCell ref="BS42:BT42"/>
    <mergeCell ref="BU42:BV42"/>
    <mergeCell ref="BZ42:CA42"/>
    <mergeCell ref="BR35:CA35"/>
    <mergeCell ref="BS38:BV38"/>
    <mergeCell ref="BX38:CA38"/>
    <mergeCell ref="BV33:CA33"/>
    <mergeCell ref="BV34:CA34"/>
    <mergeCell ref="K52:S52"/>
    <mergeCell ref="U52:AC52"/>
    <mergeCell ref="AP52:AX52"/>
    <mergeCell ref="AZ52:BF52"/>
    <mergeCell ref="BH52:BN52"/>
    <mergeCell ref="BM47:BQ47"/>
    <mergeCell ref="BI49:BJ49"/>
    <mergeCell ref="AZ43:BG43"/>
    <mergeCell ref="BA44:BG44"/>
    <mergeCell ref="BD36:BG36"/>
    <mergeCell ref="BD37:BG37"/>
    <mergeCell ref="BI33:BK33"/>
    <mergeCell ref="BI34:BK34"/>
    <mergeCell ref="BF49:BG49"/>
    <mergeCell ref="BM43:BQ43"/>
    <mergeCell ref="BI44:BL44"/>
    <mergeCell ref="BS51:BT51"/>
    <mergeCell ref="BU51:BV51"/>
    <mergeCell ref="BX51:BY51"/>
    <mergeCell ref="BZ51:CA51"/>
    <mergeCell ref="BS43:BT43"/>
    <mergeCell ref="BU43:BV43"/>
    <mergeCell ref="BX43:CA43"/>
    <mergeCell ref="BS44:BT44"/>
    <mergeCell ref="BU44:BV44"/>
    <mergeCell ref="BX44:BY44"/>
    <mergeCell ref="BZ44:CA44"/>
    <mergeCell ref="BU45:BV45"/>
    <mergeCell ref="BX45:BY45"/>
    <mergeCell ref="BZ45:CA45"/>
    <mergeCell ref="BX50:BY50"/>
    <mergeCell ref="BZ50:CA50"/>
    <mergeCell ref="BU13:CA13"/>
    <mergeCell ref="BU46:BV46"/>
    <mergeCell ref="BX46:BY46"/>
    <mergeCell ref="BZ46:CA46"/>
    <mergeCell ref="BU47:BV47"/>
    <mergeCell ref="BX47:BY47"/>
    <mergeCell ref="BZ47:CA47"/>
    <mergeCell ref="BU39:BV39"/>
    <mergeCell ref="BX39:BY39"/>
    <mergeCell ref="BZ39:CA39"/>
    <mergeCell ref="BU40:BV40"/>
    <mergeCell ref="BZ40:CA40"/>
    <mergeCell ref="BU41:BV41"/>
    <mergeCell ref="BZ41:CA41"/>
    <mergeCell ref="BX24:CA24"/>
    <mergeCell ref="BR23:CA23"/>
    <mergeCell ref="BR22:CA22"/>
    <mergeCell ref="BS24:BV24"/>
    <mergeCell ref="BR37:BV37"/>
    <mergeCell ref="BW37:CA37"/>
    <mergeCell ref="K8:T8"/>
    <mergeCell ref="BS14:BT14"/>
    <mergeCell ref="BU14:CA14"/>
    <mergeCell ref="BS15:BT15"/>
    <mergeCell ref="BU7:BV7"/>
    <mergeCell ref="BX7:BY7"/>
    <mergeCell ref="BR52:BZ52"/>
    <mergeCell ref="BS10:BT10"/>
    <mergeCell ref="BS9:BT9"/>
    <mergeCell ref="BX9:BY9"/>
    <mergeCell ref="BX10:BY10"/>
    <mergeCell ref="BS11:BT11"/>
    <mergeCell ref="BS12:BT12"/>
    <mergeCell ref="BS13:BT13"/>
    <mergeCell ref="BU11:CA11"/>
    <mergeCell ref="BU12:CA12"/>
    <mergeCell ref="BU48:BV48"/>
    <mergeCell ref="BX48:BY48"/>
    <mergeCell ref="BZ48:CA48"/>
    <mergeCell ref="BU49:BV49"/>
    <mergeCell ref="BX49:BY49"/>
    <mergeCell ref="BZ49:CA49"/>
    <mergeCell ref="BS50:BT50"/>
    <mergeCell ref="BU50:BV50"/>
    <mergeCell ref="BS25:CA25"/>
    <mergeCell ref="BV26:CA26"/>
    <mergeCell ref="BV27:CA27"/>
    <mergeCell ref="BV28:CA28"/>
    <mergeCell ref="BV29:CA29"/>
    <mergeCell ref="BS30:CA30"/>
    <mergeCell ref="BS6:BT6"/>
    <mergeCell ref="BU6:BV6"/>
    <mergeCell ref="BX6:BY6"/>
    <mergeCell ref="BZ6:CA6"/>
    <mergeCell ref="BS7:BT7"/>
    <mergeCell ref="BU15:CA15"/>
    <mergeCell ref="BR16:CA16"/>
    <mergeCell ref="BS17:BV17"/>
    <mergeCell ref="BX17:CA17"/>
    <mergeCell ref="BR20:CA21"/>
    <mergeCell ref="BZ7:CA7"/>
    <mergeCell ref="BS8:BT8"/>
    <mergeCell ref="BU8:BV8"/>
    <mergeCell ref="BX8:BY8"/>
    <mergeCell ref="BZ8:CA8"/>
    <mergeCell ref="BU9:BV9"/>
    <mergeCell ref="N42:P42"/>
    <mergeCell ref="N43:P43"/>
    <mergeCell ref="N44:P44"/>
    <mergeCell ref="N46:P46"/>
    <mergeCell ref="N45:P45"/>
    <mergeCell ref="AZ12:BA12"/>
    <mergeCell ref="AZ17:BA17"/>
    <mergeCell ref="AZ18:BA18"/>
    <mergeCell ref="AZ22:BG22"/>
    <mergeCell ref="AZ23:BA23"/>
    <mergeCell ref="BB23:BC23"/>
    <mergeCell ref="BD23:BE23"/>
    <mergeCell ref="BF23:BG23"/>
    <mergeCell ref="AZ24:BA24"/>
    <mergeCell ref="AZ27:BG27"/>
    <mergeCell ref="AZ28:BA28"/>
    <mergeCell ref="BB28:BC28"/>
    <mergeCell ref="BD28:BE28"/>
    <mergeCell ref="BF28:BG28"/>
    <mergeCell ref="AZ33:BG33"/>
    <mergeCell ref="AZ34:BA34"/>
    <mergeCell ref="K27:T27"/>
    <mergeCell ref="K15:T15"/>
    <mergeCell ref="AS25:AT25"/>
    <mergeCell ref="AZ45:BG45"/>
    <mergeCell ref="AZ46:BA46"/>
    <mergeCell ref="BB46:BC46"/>
    <mergeCell ref="BD46:BE46"/>
    <mergeCell ref="BF46:BG46"/>
    <mergeCell ref="AZ47:BA47"/>
    <mergeCell ref="BM26:BQ26"/>
    <mergeCell ref="BM29:BQ29"/>
    <mergeCell ref="BM30:BQ30"/>
    <mergeCell ref="BM33:BQ33"/>
    <mergeCell ref="BM44:BQ44"/>
    <mergeCell ref="BM45:BQ45"/>
    <mergeCell ref="BM36:BQ36"/>
  </mergeCells>
  <phoneticPr fontId="103" type="noConversion"/>
  <pageMargins left="0.39370078740157483" right="0.39370078740157483" top="0.78740157480314965" bottom="0.3937007874015748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1"/>
  <sheetViews>
    <sheetView showGridLines="0" topLeftCell="A4" zoomScale="87" zoomScaleNormal="87" workbookViewId="0">
      <selection activeCell="Q45" sqref="Q45"/>
    </sheetView>
  </sheetViews>
  <sheetFormatPr defaultRowHeight="15"/>
  <cols>
    <col min="1" max="1" width="4.85546875" customWidth="1"/>
    <col min="2" max="2" width="9.140625" customWidth="1"/>
    <col min="10" max="10" width="2.28515625" customWidth="1"/>
    <col min="12" max="12" width="4.42578125" customWidth="1"/>
    <col min="14" max="14" width="2.140625" customWidth="1"/>
    <col min="16" max="16" width="3.7109375" customWidth="1"/>
    <col min="17" max="17" width="9.140625" customWidth="1"/>
    <col min="23" max="23" width="4.85546875" customWidth="1"/>
  </cols>
  <sheetData>
    <row r="1" spans="1:23" ht="60.75" customHeight="1">
      <c r="A1" s="131"/>
      <c r="B1" s="132" t="s">
        <v>452</v>
      </c>
      <c r="C1" s="131"/>
      <c r="D1" s="131"/>
      <c r="E1" s="131"/>
      <c r="F1" s="131"/>
      <c r="G1" s="131"/>
      <c r="H1" s="131"/>
      <c r="I1" s="131"/>
      <c r="J1" s="131"/>
      <c r="K1" s="131"/>
      <c r="L1" s="131"/>
      <c r="M1" s="131"/>
      <c r="N1" s="131"/>
      <c r="O1" s="131"/>
      <c r="P1" s="131"/>
      <c r="Q1" s="131"/>
      <c r="R1" s="131"/>
      <c r="S1" s="131"/>
      <c r="T1" s="131"/>
      <c r="U1" s="131"/>
      <c r="V1" s="131"/>
      <c r="W1" s="131"/>
    </row>
    <row r="2" spans="1:23" ht="7.5" customHeight="1"/>
    <row r="3" spans="1:23" ht="7.5" customHeight="1">
      <c r="A3" s="134"/>
      <c r="B3" s="134"/>
      <c r="C3" s="134"/>
      <c r="D3" s="134"/>
      <c r="E3" s="134"/>
      <c r="F3" s="134"/>
      <c r="G3" s="134"/>
      <c r="H3" s="134"/>
      <c r="I3" s="134"/>
      <c r="J3" s="134"/>
      <c r="K3" s="134"/>
      <c r="L3" s="134"/>
      <c r="M3" s="134"/>
      <c r="N3" s="134"/>
      <c r="O3" s="134"/>
      <c r="P3" s="134"/>
      <c r="Q3" s="134"/>
      <c r="R3" s="134"/>
      <c r="S3" s="134"/>
      <c r="T3" s="134"/>
      <c r="U3" s="134"/>
      <c r="V3" s="134"/>
      <c r="W3" s="134"/>
    </row>
    <row r="4" spans="1:23" ht="24.75" customHeight="1">
      <c r="A4" s="134"/>
      <c r="B4" s="135" t="s">
        <v>293</v>
      </c>
      <c r="C4" s="703" t="s">
        <v>542</v>
      </c>
      <c r="D4" s="703"/>
      <c r="E4" s="703"/>
      <c r="F4" s="703"/>
      <c r="G4" s="703"/>
      <c r="H4" s="703"/>
      <c r="I4" s="703"/>
      <c r="J4" s="703"/>
      <c r="K4" s="703"/>
      <c r="L4" s="703"/>
      <c r="M4" s="703"/>
      <c r="N4" s="703"/>
      <c r="O4" s="703"/>
      <c r="P4" s="134"/>
      <c r="Q4" s="135" t="s">
        <v>295</v>
      </c>
      <c r="R4" s="705" t="s">
        <v>547</v>
      </c>
      <c r="S4" s="706"/>
      <c r="T4" s="706"/>
      <c r="U4" s="706"/>
      <c r="V4" s="706"/>
      <c r="W4" s="134"/>
    </row>
    <row r="5" spans="1:23" ht="7.5" customHeight="1">
      <c r="A5" s="134"/>
      <c r="B5" s="136"/>
      <c r="C5" s="134"/>
      <c r="D5" s="134"/>
      <c r="E5" s="134"/>
      <c r="F5" s="134"/>
      <c r="G5" s="134"/>
      <c r="H5" s="134"/>
      <c r="I5" s="134"/>
      <c r="J5" s="134"/>
      <c r="K5" s="134"/>
      <c r="L5" s="134"/>
      <c r="M5" s="134"/>
      <c r="N5" s="134"/>
      <c r="O5" s="134"/>
      <c r="P5" s="134"/>
      <c r="Q5" s="136"/>
      <c r="R5" s="134"/>
      <c r="S5" s="134"/>
      <c r="T5" s="134"/>
      <c r="U5" s="134"/>
      <c r="V5" s="134"/>
      <c r="W5" s="134"/>
    </row>
    <row r="6" spans="1:23" ht="24.75" customHeight="1">
      <c r="A6" s="134"/>
      <c r="B6" s="135" t="s">
        <v>294</v>
      </c>
      <c r="C6" s="704" t="s">
        <v>532</v>
      </c>
      <c r="D6" s="704"/>
      <c r="E6" s="704"/>
      <c r="F6" s="704"/>
      <c r="G6" s="704"/>
      <c r="H6" s="704"/>
      <c r="I6" s="704"/>
      <c r="J6" s="704"/>
      <c r="K6" s="704"/>
      <c r="L6" s="704"/>
      <c r="M6" s="704"/>
      <c r="N6" s="704"/>
      <c r="O6" s="704"/>
      <c r="P6" s="134"/>
      <c r="Q6" s="135" t="s">
        <v>296</v>
      </c>
      <c r="R6" s="707" t="s">
        <v>548</v>
      </c>
      <c r="S6" s="706"/>
      <c r="T6" s="706"/>
      <c r="U6" s="706"/>
      <c r="V6" s="706"/>
      <c r="W6" s="134"/>
    </row>
    <row r="7" spans="1:23" ht="7.5" customHeight="1">
      <c r="A7" s="134"/>
      <c r="B7" s="136"/>
      <c r="C7" s="134"/>
      <c r="D7" s="134"/>
      <c r="E7" s="134"/>
      <c r="F7" s="134"/>
      <c r="G7" s="134"/>
      <c r="H7" s="134"/>
      <c r="I7" s="134"/>
      <c r="J7" s="134"/>
      <c r="K7" s="134"/>
      <c r="L7" s="134"/>
      <c r="M7" s="134"/>
      <c r="N7" s="134"/>
      <c r="O7" s="134"/>
      <c r="P7" s="134"/>
      <c r="Q7" s="136"/>
      <c r="R7" s="134"/>
      <c r="S7" s="134"/>
      <c r="T7" s="134"/>
      <c r="U7" s="134"/>
      <c r="V7" s="134"/>
      <c r="W7" s="134"/>
    </row>
    <row r="8" spans="1:23" ht="57" customHeight="1">
      <c r="A8" s="134"/>
      <c r="B8" s="135" t="s">
        <v>248</v>
      </c>
      <c r="C8" s="708" t="s">
        <v>545</v>
      </c>
      <c r="D8" s="708"/>
      <c r="E8" s="708"/>
      <c r="F8" s="708"/>
      <c r="G8" s="708"/>
      <c r="H8" s="708"/>
      <c r="I8" s="708"/>
      <c r="J8" s="312"/>
      <c r="K8" s="312"/>
      <c r="L8" s="313" t="s">
        <v>337</v>
      </c>
      <c r="M8" s="6"/>
      <c r="N8" s="6"/>
      <c r="O8" s="709" t="s">
        <v>560</v>
      </c>
      <c r="P8" s="709"/>
      <c r="Q8" s="709"/>
      <c r="R8" s="709"/>
      <c r="S8" s="709"/>
      <c r="T8" s="709"/>
      <c r="U8" s="709"/>
      <c r="V8" s="709"/>
      <c r="W8" s="134"/>
    </row>
    <row r="9" spans="1:23" ht="7.5" customHeight="1">
      <c r="A9" s="134"/>
      <c r="B9" s="134"/>
      <c r="C9" s="134"/>
      <c r="D9" s="134"/>
      <c r="E9" s="134"/>
      <c r="F9" s="134"/>
      <c r="G9" s="134"/>
      <c r="H9" s="134"/>
      <c r="I9" s="134"/>
      <c r="J9" s="134"/>
      <c r="K9" s="134"/>
      <c r="L9" s="134"/>
      <c r="M9" s="134"/>
      <c r="N9" s="134"/>
      <c r="O9" s="134"/>
      <c r="P9" s="134"/>
      <c r="Q9" s="134"/>
      <c r="R9" s="134"/>
      <c r="S9" s="134"/>
      <c r="T9" s="134"/>
      <c r="U9" s="134"/>
      <c r="V9" s="134"/>
      <c r="W9" s="134"/>
    </row>
    <row r="10" spans="1:23" ht="7.5" customHeight="1">
      <c r="J10" s="119"/>
      <c r="K10" s="119"/>
      <c r="L10" s="119"/>
      <c r="M10" s="119"/>
      <c r="N10" s="119"/>
    </row>
    <row r="11" spans="1:23" s="139" customFormat="1" ht="19.5" customHeight="1">
      <c r="A11" s="140"/>
      <c r="B11" s="701" t="s">
        <v>297</v>
      </c>
      <c r="C11" s="701"/>
      <c r="D11" s="701"/>
      <c r="E11" s="701"/>
      <c r="F11" s="701"/>
      <c r="G11" s="701"/>
      <c r="H11" s="701"/>
      <c r="I11" s="701"/>
      <c r="J11" s="144"/>
      <c r="K11" s="140"/>
      <c r="L11" s="140"/>
      <c r="M11" s="140"/>
      <c r="N11" s="140"/>
      <c r="O11" s="702" t="s">
        <v>299</v>
      </c>
      <c r="P11" s="702"/>
      <c r="Q11" s="702"/>
      <c r="R11" s="702"/>
      <c r="S11" s="702"/>
      <c r="T11" s="702"/>
      <c r="U11" s="702"/>
      <c r="V11" s="702"/>
      <c r="W11" s="702"/>
    </row>
    <row r="12" spans="1:23" s="142" customFormat="1" ht="7.5" customHeight="1">
      <c r="A12" s="146"/>
      <c r="B12" s="146"/>
      <c r="C12" s="146"/>
      <c r="D12" s="146"/>
      <c r="E12" s="146"/>
      <c r="F12" s="146"/>
      <c r="G12" s="146"/>
      <c r="H12" s="146"/>
      <c r="I12" s="146"/>
      <c r="J12" s="151"/>
      <c r="K12" s="151"/>
      <c r="L12" s="151"/>
      <c r="M12" s="151"/>
      <c r="N12" s="151"/>
      <c r="O12" s="146"/>
      <c r="P12" s="146"/>
      <c r="Q12" s="146"/>
      <c r="R12" s="146"/>
      <c r="S12" s="146"/>
      <c r="T12" s="146"/>
      <c r="U12" s="146"/>
      <c r="V12" s="146"/>
      <c r="W12" s="146"/>
    </row>
    <row r="13" spans="1:23" s="142" customFormat="1" ht="18" customHeight="1">
      <c r="A13" s="147"/>
      <c r="B13" s="218" t="s">
        <v>298</v>
      </c>
      <c r="C13" s="147"/>
      <c r="D13" s="147"/>
      <c r="E13" s="147"/>
      <c r="F13" s="147"/>
      <c r="G13" s="147"/>
      <c r="H13" s="147"/>
      <c r="I13" s="147"/>
      <c r="J13" s="151"/>
      <c r="K13" s="158">
        <v>5</v>
      </c>
      <c r="L13" s="151"/>
      <c r="M13" s="158">
        <v>5</v>
      </c>
      <c r="N13" s="151"/>
      <c r="O13" s="148" t="s">
        <v>472</v>
      </c>
      <c r="P13" s="269"/>
      <c r="Q13" s="269"/>
      <c r="R13" s="269"/>
      <c r="S13" s="269"/>
      <c r="T13" s="269"/>
      <c r="U13" s="269"/>
      <c r="V13" s="269"/>
      <c r="W13" s="269"/>
    </row>
    <row r="14" spans="1:23" s="142" customFormat="1" ht="7.5" customHeight="1">
      <c r="A14" s="146"/>
      <c r="B14" s="219"/>
      <c r="C14" s="146"/>
      <c r="D14" s="146"/>
      <c r="E14" s="146"/>
      <c r="F14" s="146"/>
      <c r="G14" s="146"/>
      <c r="H14" s="146"/>
      <c r="I14" s="146"/>
      <c r="J14" s="151"/>
      <c r="K14" s="151"/>
      <c r="L14" s="151"/>
      <c r="M14" s="151"/>
      <c r="N14" s="151"/>
      <c r="O14" s="270"/>
      <c r="P14" s="271"/>
      <c r="Q14" s="271"/>
      <c r="R14" s="271"/>
      <c r="S14" s="271"/>
      <c r="T14" s="271"/>
      <c r="U14" s="271"/>
      <c r="V14" s="271"/>
      <c r="W14" s="271"/>
    </row>
    <row r="15" spans="1:23" s="142" customFormat="1" ht="18" customHeight="1">
      <c r="A15" s="147"/>
      <c r="B15" s="218" t="s">
        <v>249</v>
      </c>
      <c r="C15" s="147"/>
      <c r="D15" s="147"/>
      <c r="E15" s="147"/>
      <c r="F15" s="147"/>
      <c r="G15" s="147"/>
      <c r="H15" s="147"/>
      <c r="I15" s="147"/>
      <c r="J15" s="151"/>
      <c r="K15" s="158">
        <v>5</v>
      </c>
      <c r="L15" s="151"/>
      <c r="M15" s="158">
        <v>5</v>
      </c>
      <c r="N15" s="151"/>
      <c r="O15" s="148" t="s">
        <v>543</v>
      </c>
      <c r="P15" s="269"/>
      <c r="Q15" s="269"/>
      <c r="R15" s="269"/>
      <c r="S15" s="269"/>
      <c r="T15" s="269"/>
      <c r="U15" s="269"/>
      <c r="V15" s="269"/>
      <c r="W15" s="269"/>
    </row>
    <row r="16" spans="1:23" s="142" customFormat="1" ht="7.5" customHeight="1">
      <c r="A16" s="146"/>
      <c r="B16" s="219"/>
      <c r="C16" s="146"/>
      <c r="D16" s="146"/>
      <c r="E16" s="146"/>
      <c r="F16" s="146"/>
      <c r="G16" s="146"/>
      <c r="H16" s="146"/>
      <c r="I16" s="146"/>
      <c r="J16" s="151"/>
      <c r="K16" s="151"/>
      <c r="L16" s="151"/>
      <c r="M16" s="151"/>
      <c r="N16" s="151"/>
      <c r="O16" s="270"/>
      <c r="P16" s="271"/>
      <c r="Q16" s="271"/>
      <c r="R16" s="271"/>
      <c r="S16" s="271"/>
      <c r="T16" s="271"/>
      <c r="U16" s="271"/>
      <c r="V16" s="271"/>
      <c r="W16" s="271"/>
    </row>
    <row r="17" spans="1:23" s="142" customFormat="1" ht="18" customHeight="1">
      <c r="A17" s="147"/>
      <c r="B17" s="218" t="s">
        <v>336</v>
      </c>
      <c r="C17" s="147"/>
      <c r="D17" s="147"/>
      <c r="E17" s="147"/>
      <c r="F17" s="147"/>
      <c r="G17" s="147"/>
      <c r="H17" s="147"/>
      <c r="I17" s="147"/>
      <c r="J17" s="151"/>
      <c r="K17" s="158">
        <v>1</v>
      </c>
      <c r="L17" s="151"/>
      <c r="M17" s="158">
        <v>3</v>
      </c>
      <c r="N17" s="151"/>
      <c r="O17" s="148" t="s">
        <v>471</v>
      </c>
      <c r="P17" s="269"/>
      <c r="Q17" s="269"/>
      <c r="R17" s="269"/>
      <c r="S17" s="269"/>
      <c r="T17" s="269"/>
      <c r="U17" s="269"/>
      <c r="V17" s="269"/>
      <c r="W17" s="269"/>
    </row>
    <row r="18" spans="1:23" s="142" customFormat="1" ht="7.5" customHeight="1">
      <c r="A18" s="146"/>
      <c r="B18" s="219"/>
      <c r="C18" s="146"/>
      <c r="D18" s="146"/>
      <c r="E18" s="146"/>
      <c r="F18" s="146"/>
      <c r="G18" s="146"/>
      <c r="H18" s="146"/>
      <c r="I18" s="146"/>
      <c r="J18" s="151"/>
      <c r="K18" s="151"/>
      <c r="L18" s="151"/>
      <c r="M18" s="151"/>
      <c r="N18" s="151"/>
      <c r="O18" s="270"/>
      <c r="P18" s="271"/>
      <c r="Q18" s="271"/>
      <c r="R18" s="271"/>
      <c r="S18" s="271"/>
      <c r="T18" s="271"/>
      <c r="U18" s="271"/>
      <c r="V18" s="271"/>
      <c r="W18" s="271"/>
    </row>
    <row r="19" spans="1:23" s="142" customFormat="1" ht="18" customHeight="1">
      <c r="A19" s="147"/>
      <c r="B19" s="218" t="s">
        <v>300</v>
      </c>
      <c r="C19" s="147"/>
      <c r="D19" s="147"/>
      <c r="E19" s="147"/>
      <c r="F19" s="147"/>
      <c r="G19" s="147"/>
      <c r="H19" s="147"/>
      <c r="I19" s="147"/>
      <c r="J19" s="151"/>
      <c r="K19" s="158">
        <v>4</v>
      </c>
      <c r="L19" s="151"/>
      <c r="M19" s="158">
        <v>2</v>
      </c>
      <c r="N19" s="151"/>
      <c r="O19" s="148" t="s">
        <v>338</v>
      </c>
      <c r="P19" s="269"/>
      <c r="Q19" s="269"/>
      <c r="R19" s="269"/>
      <c r="S19" s="269"/>
      <c r="T19" s="269"/>
      <c r="U19" s="269"/>
      <c r="V19" s="269"/>
      <c r="W19" s="269"/>
    </row>
    <row r="20" spans="1:23" s="142" customFormat="1" ht="7.5" customHeight="1">
      <c r="A20" s="146"/>
      <c r="B20" s="219"/>
      <c r="C20" s="146"/>
      <c r="D20" s="146"/>
      <c r="E20" s="146"/>
      <c r="F20" s="146"/>
      <c r="G20" s="146"/>
      <c r="H20" s="146"/>
      <c r="I20" s="146"/>
      <c r="J20" s="151"/>
      <c r="K20" s="151"/>
      <c r="L20" s="151"/>
      <c r="M20" s="151"/>
      <c r="N20" s="151"/>
      <c r="O20" s="270"/>
      <c r="P20" s="271"/>
      <c r="Q20" s="271"/>
      <c r="R20" s="271"/>
      <c r="S20" s="271"/>
      <c r="T20" s="271"/>
      <c r="U20" s="271"/>
      <c r="V20" s="271"/>
      <c r="W20" s="271"/>
    </row>
    <row r="21" spans="1:23" s="142" customFormat="1" ht="18" customHeight="1">
      <c r="A21" s="147"/>
      <c r="B21" s="218" t="s">
        <v>250</v>
      </c>
      <c r="C21" s="147"/>
      <c r="D21" s="147"/>
      <c r="E21" s="147"/>
      <c r="F21" s="147"/>
      <c r="G21" s="147"/>
      <c r="H21" s="147"/>
      <c r="I21" s="147"/>
      <c r="J21" s="151"/>
      <c r="K21" s="158">
        <v>1</v>
      </c>
      <c r="L21" s="151"/>
      <c r="M21" s="158">
        <v>2</v>
      </c>
      <c r="N21" s="151"/>
      <c r="O21" s="148" t="s">
        <v>339</v>
      </c>
      <c r="P21" s="269"/>
      <c r="Q21" s="269"/>
      <c r="R21" s="269"/>
      <c r="S21" s="269"/>
      <c r="T21" s="269"/>
      <c r="U21" s="269"/>
      <c r="V21" s="269"/>
      <c r="W21" s="269"/>
    </row>
    <row r="22" spans="1:23" s="143" customFormat="1" ht="7.5" customHeight="1">
      <c r="A22" s="150"/>
      <c r="B22" s="150"/>
      <c r="C22" s="150"/>
      <c r="D22" s="150"/>
      <c r="E22" s="150"/>
      <c r="F22" s="150"/>
      <c r="G22" s="150"/>
      <c r="H22" s="150"/>
      <c r="I22" s="150"/>
      <c r="J22" s="152"/>
      <c r="K22" s="152"/>
      <c r="L22" s="152"/>
      <c r="M22" s="152"/>
      <c r="N22" s="152"/>
      <c r="O22" s="272"/>
      <c r="P22" s="272"/>
      <c r="Q22" s="272"/>
      <c r="R22" s="272"/>
      <c r="S22" s="272"/>
      <c r="T22" s="272"/>
      <c r="U22" s="272"/>
      <c r="V22" s="272"/>
      <c r="W22" s="272"/>
    </row>
    <row r="23" spans="1:23" s="143" customFormat="1" ht="19.5" customHeight="1">
      <c r="A23" s="140"/>
      <c r="B23" s="701" t="s">
        <v>1</v>
      </c>
      <c r="C23" s="701"/>
      <c r="D23" s="701"/>
      <c r="E23" s="701"/>
      <c r="F23" s="701"/>
      <c r="G23" s="701"/>
      <c r="H23" s="701"/>
      <c r="I23" s="701"/>
      <c r="J23" s="144"/>
      <c r="K23" s="140"/>
      <c r="L23" s="140"/>
      <c r="M23" s="140"/>
      <c r="N23" s="140"/>
      <c r="O23" s="702" t="s">
        <v>299</v>
      </c>
      <c r="P23" s="702"/>
      <c r="Q23" s="702"/>
      <c r="R23" s="702"/>
      <c r="S23" s="702"/>
      <c r="T23" s="702"/>
      <c r="U23" s="702"/>
      <c r="V23" s="702"/>
      <c r="W23" s="702"/>
    </row>
    <row r="24" spans="1:23" s="142" customFormat="1" ht="7.5" customHeight="1">
      <c r="A24" s="146"/>
      <c r="B24" s="146"/>
      <c r="C24" s="146"/>
      <c r="D24" s="146"/>
      <c r="E24" s="146"/>
      <c r="F24" s="146"/>
      <c r="G24" s="146"/>
      <c r="H24" s="146"/>
      <c r="I24" s="146"/>
      <c r="J24" s="151"/>
      <c r="K24" s="151"/>
      <c r="L24" s="151"/>
      <c r="M24" s="151"/>
      <c r="N24" s="151"/>
      <c r="O24" s="146"/>
      <c r="P24" s="146"/>
      <c r="Q24" s="146"/>
      <c r="R24" s="146"/>
      <c r="S24" s="146"/>
      <c r="T24" s="146"/>
      <c r="U24" s="146"/>
      <c r="V24" s="146"/>
      <c r="W24" s="146"/>
    </row>
    <row r="25" spans="1:23" s="142" customFormat="1" ht="18" customHeight="1">
      <c r="A25" s="147"/>
      <c r="B25" s="218" t="s">
        <v>301</v>
      </c>
      <c r="C25" s="147"/>
      <c r="D25" s="147"/>
      <c r="E25" s="147"/>
      <c r="F25" s="147"/>
      <c r="G25" s="147"/>
      <c r="H25" s="147"/>
      <c r="I25" s="147"/>
      <c r="J25" s="151"/>
      <c r="K25" s="158">
        <v>1</v>
      </c>
      <c r="L25" s="151"/>
      <c r="M25" s="158">
        <v>1</v>
      </c>
      <c r="N25" s="151"/>
      <c r="O25" s="148" t="s">
        <v>328</v>
      </c>
      <c r="P25" s="147"/>
      <c r="Q25" s="147"/>
      <c r="R25" s="147"/>
      <c r="S25" s="147"/>
      <c r="T25" s="147"/>
      <c r="U25" s="147"/>
      <c r="V25" s="147"/>
      <c r="W25" s="147"/>
    </row>
    <row r="26" spans="1:23" s="142" customFormat="1" ht="7.5" customHeight="1">
      <c r="A26" s="146"/>
      <c r="B26" s="219"/>
      <c r="C26" s="146"/>
      <c r="D26" s="146"/>
      <c r="E26" s="146"/>
      <c r="F26" s="146"/>
      <c r="G26" s="146"/>
      <c r="H26" s="146"/>
      <c r="I26" s="146"/>
      <c r="J26" s="151"/>
      <c r="K26" s="151"/>
      <c r="L26" s="151"/>
      <c r="M26" s="151"/>
      <c r="N26" s="151"/>
      <c r="O26" s="133"/>
      <c r="P26" s="146"/>
      <c r="Q26" s="146"/>
      <c r="R26" s="146"/>
      <c r="S26" s="146"/>
      <c r="T26" s="146"/>
      <c r="U26" s="146"/>
      <c r="V26" s="146"/>
      <c r="W26" s="146"/>
    </row>
    <row r="27" spans="1:23" s="142" customFormat="1" ht="18" customHeight="1">
      <c r="A27" s="147"/>
      <c r="B27" s="218" t="s">
        <v>302</v>
      </c>
      <c r="C27" s="147"/>
      <c r="D27" s="147"/>
      <c r="E27" s="147"/>
      <c r="F27" s="147"/>
      <c r="G27" s="147"/>
      <c r="H27" s="147"/>
      <c r="I27" s="147"/>
      <c r="J27" s="151"/>
      <c r="K27" s="158">
        <v>3</v>
      </c>
      <c r="L27" s="151"/>
      <c r="M27" s="158">
        <v>3</v>
      </c>
      <c r="N27" s="151"/>
      <c r="O27" s="148" t="s">
        <v>329</v>
      </c>
      <c r="P27" s="147"/>
      <c r="Q27" s="147"/>
      <c r="R27" s="147"/>
      <c r="S27" s="147"/>
      <c r="T27" s="147"/>
      <c r="U27" s="147"/>
      <c r="V27" s="147"/>
      <c r="W27" s="147"/>
    </row>
    <row r="28" spans="1:23" s="142" customFormat="1" ht="7.5" customHeight="1">
      <c r="A28" s="146"/>
      <c r="B28" s="219"/>
      <c r="C28" s="146"/>
      <c r="D28" s="146"/>
      <c r="E28" s="146"/>
      <c r="F28" s="146"/>
      <c r="G28" s="146"/>
      <c r="H28" s="146"/>
      <c r="I28" s="146"/>
      <c r="J28" s="151"/>
      <c r="K28" s="151"/>
      <c r="L28" s="151"/>
      <c r="M28" s="151"/>
      <c r="N28" s="151"/>
      <c r="O28" s="133"/>
      <c r="P28" s="146"/>
      <c r="Q28" s="146"/>
      <c r="R28" s="146"/>
      <c r="S28" s="146"/>
      <c r="T28" s="146"/>
      <c r="U28" s="146"/>
      <c r="V28" s="146"/>
      <c r="W28" s="146"/>
    </row>
    <row r="29" spans="1:23" s="142" customFormat="1" ht="18" customHeight="1">
      <c r="A29" s="147"/>
      <c r="B29" s="218" t="s">
        <v>303</v>
      </c>
      <c r="C29" s="147"/>
      <c r="D29" s="147"/>
      <c r="E29" s="147"/>
      <c r="F29" s="147"/>
      <c r="G29" s="147"/>
      <c r="H29" s="147"/>
      <c r="I29" s="147"/>
      <c r="J29" s="151"/>
      <c r="K29" s="158">
        <v>1</v>
      </c>
      <c r="L29" s="151"/>
      <c r="M29" s="158">
        <v>1</v>
      </c>
      <c r="N29" s="151"/>
      <c r="O29" s="148" t="s">
        <v>330</v>
      </c>
      <c r="P29" s="147"/>
      <c r="Q29" s="147"/>
      <c r="R29" s="147"/>
      <c r="S29" s="147"/>
      <c r="T29" s="147"/>
      <c r="U29" s="147"/>
      <c r="V29" s="147"/>
      <c r="W29" s="147"/>
    </row>
    <row r="30" spans="1:23" s="142" customFormat="1" ht="7.5" customHeight="1">
      <c r="A30" s="146"/>
      <c r="B30" s="219"/>
      <c r="C30" s="146"/>
      <c r="D30" s="146"/>
      <c r="E30" s="146"/>
      <c r="F30" s="146"/>
      <c r="G30" s="146"/>
      <c r="H30" s="146"/>
      <c r="I30" s="146"/>
      <c r="J30" s="151"/>
      <c r="K30" s="151"/>
      <c r="L30" s="151"/>
      <c r="M30" s="151"/>
      <c r="N30" s="151"/>
      <c r="O30" s="133"/>
      <c r="P30" s="146"/>
      <c r="Q30" s="146"/>
      <c r="R30" s="146"/>
      <c r="S30" s="146"/>
      <c r="T30" s="146"/>
      <c r="U30" s="146"/>
      <c r="V30" s="146"/>
      <c r="W30" s="146"/>
    </row>
    <row r="31" spans="1:23" s="142" customFormat="1" ht="18" customHeight="1">
      <c r="A31" s="147"/>
      <c r="B31" s="218" t="s">
        <v>304</v>
      </c>
      <c r="C31" s="147"/>
      <c r="D31" s="147"/>
      <c r="E31" s="147"/>
      <c r="F31" s="147"/>
      <c r="G31" s="147"/>
      <c r="H31" s="147"/>
      <c r="I31" s="147"/>
      <c r="J31" s="151"/>
      <c r="K31" s="158">
        <v>3</v>
      </c>
      <c r="L31" s="151"/>
      <c r="M31" s="158">
        <v>3</v>
      </c>
      <c r="N31" s="151"/>
      <c r="O31" s="148" t="s">
        <v>331</v>
      </c>
      <c r="P31" s="147"/>
      <c r="Q31" s="147"/>
      <c r="R31" s="147"/>
      <c r="S31" s="147"/>
      <c r="T31" s="147"/>
      <c r="U31" s="147"/>
      <c r="V31" s="147"/>
      <c r="W31" s="147"/>
    </row>
    <row r="32" spans="1:23" s="142" customFormat="1" ht="7.5" customHeight="1">
      <c r="A32" s="146"/>
      <c r="B32" s="145"/>
      <c r="C32" s="146"/>
      <c r="D32" s="146"/>
      <c r="E32" s="146"/>
      <c r="F32" s="146"/>
      <c r="G32" s="146"/>
      <c r="H32" s="146"/>
      <c r="I32" s="146"/>
      <c r="J32" s="151"/>
      <c r="K32" s="151"/>
      <c r="L32" s="151"/>
      <c r="M32" s="151"/>
      <c r="N32" s="151"/>
      <c r="O32" s="149"/>
      <c r="P32" s="146"/>
      <c r="Q32" s="146"/>
      <c r="R32" s="146"/>
      <c r="S32" s="146"/>
      <c r="T32" s="146"/>
      <c r="U32" s="146"/>
      <c r="V32" s="146"/>
      <c r="W32" s="146"/>
    </row>
    <row r="33" spans="1:23" s="143" customFormat="1" ht="19.5" customHeight="1">
      <c r="A33" s="140"/>
      <c r="B33" s="701" t="s">
        <v>305</v>
      </c>
      <c r="C33" s="701"/>
      <c r="D33" s="701"/>
      <c r="E33" s="701"/>
      <c r="F33" s="701"/>
      <c r="G33" s="701"/>
      <c r="H33" s="701"/>
      <c r="I33" s="701"/>
      <c r="J33" s="144"/>
      <c r="K33" s="140"/>
      <c r="L33" s="140"/>
      <c r="M33" s="140"/>
      <c r="N33" s="140"/>
      <c r="O33" s="702" t="s">
        <v>299</v>
      </c>
      <c r="P33" s="702"/>
      <c r="Q33" s="702"/>
      <c r="R33" s="702"/>
      <c r="S33" s="702"/>
      <c r="T33" s="702"/>
      <c r="U33" s="702"/>
      <c r="V33" s="702"/>
      <c r="W33" s="702"/>
    </row>
    <row r="34" spans="1:23" s="143" customFormat="1" ht="7.5" customHeight="1">
      <c r="A34" s="150"/>
      <c r="B34" s="150"/>
      <c r="C34" s="150"/>
      <c r="D34" s="150"/>
      <c r="E34" s="150"/>
      <c r="F34" s="150"/>
      <c r="G34" s="150"/>
      <c r="H34" s="150"/>
      <c r="I34" s="150"/>
      <c r="J34" s="152"/>
      <c r="K34" s="152"/>
      <c r="L34" s="152"/>
      <c r="M34" s="152"/>
      <c r="N34" s="152"/>
      <c r="O34" s="150"/>
      <c r="P34" s="150"/>
      <c r="Q34" s="150"/>
      <c r="R34" s="150"/>
      <c r="S34" s="150"/>
      <c r="T34" s="150"/>
      <c r="U34" s="150"/>
      <c r="V34" s="150"/>
      <c r="W34" s="150"/>
    </row>
    <row r="35" spans="1:23" s="143" customFormat="1" ht="18" customHeight="1">
      <c r="A35" s="148"/>
      <c r="B35" s="218" t="s">
        <v>306</v>
      </c>
      <c r="C35" s="134"/>
      <c r="D35" s="134"/>
      <c r="E35" s="134"/>
      <c r="F35" s="155"/>
      <c r="G35" s="155"/>
      <c r="H35" s="155"/>
      <c r="I35" s="155"/>
      <c r="J35" s="152"/>
      <c r="K35" s="159" t="s">
        <v>73</v>
      </c>
      <c r="L35" s="152"/>
      <c r="M35" s="159" t="s">
        <v>73</v>
      </c>
      <c r="N35" s="152"/>
      <c r="O35" s="148" t="s">
        <v>307</v>
      </c>
      <c r="P35" s="154"/>
      <c r="Q35" s="134"/>
      <c r="R35" s="134"/>
      <c r="S35" s="134"/>
      <c r="T35" s="155"/>
      <c r="U35" s="155"/>
      <c r="V35" s="155"/>
      <c r="W35" s="155"/>
    </row>
    <row r="36" spans="1:23" s="143" customFormat="1" ht="7.5" customHeight="1">
      <c r="A36" s="133"/>
      <c r="B36" s="219"/>
      <c r="C36" s="133"/>
      <c r="D36" s="133"/>
      <c r="E36" s="133"/>
      <c r="F36" s="150"/>
      <c r="G36" s="150"/>
      <c r="H36" s="150"/>
      <c r="I36" s="150"/>
      <c r="J36" s="152"/>
      <c r="K36" s="152"/>
      <c r="L36" s="152"/>
      <c r="M36" s="152"/>
      <c r="N36" s="152"/>
      <c r="O36" s="133"/>
      <c r="P36" s="133"/>
      <c r="Q36" s="133"/>
      <c r="R36" s="133"/>
      <c r="S36" s="133"/>
      <c r="T36" s="150"/>
      <c r="U36" s="150"/>
      <c r="V36" s="150"/>
      <c r="W36" s="150"/>
    </row>
    <row r="37" spans="1:23" s="143" customFormat="1" ht="18" customHeight="1">
      <c r="A37" s="148"/>
      <c r="B37" s="218" t="s">
        <v>308</v>
      </c>
      <c r="C37" s="134"/>
      <c r="D37" s="134"/>
      <c r="E37" s="134"/>
      <c r="F37" s="155"/>
      <c r="G37" s="155"/>
      <c r="H37" s="155"/>
      <c r="I37" s="155"/>
      <c r="J37" s="152"/>
      <c r="K37" s="159" t="s">
        <v>74</v>
      </c>
      <c r="L37" s="152"/>
      <c r="M37" s="159" t="s">
        <v>74</v>
      </c>
      <c r="N37" s="152"/>
      <c r="O37" s="148" t="s">
        <v>307</v>
      </c>
      <c r="P37" s="154"/>
      <c r="Q37" s="134"/>
      <c r="R37" s="134"/>
      <c r="S37" s="134"/>
      <c r="T37" s="155"/>
      <c r="U37" s="155"/>
      <c r="V37" s="155"/>
      <c r="W37" s="155"/>
    </row>
    <row r="38" spans="1:23" s="143" customFormat="1" ht="7.5" customHeight="1">
      <c r="A38" s="133"/>
      <c r="B38" s="219"/>
      <c r="C38" s="133"/>
      <c r="D38" s="133"/>
      <c r="E38" s="133"/>
      <c r="F38" s="150"/>
      <c r="G38" s="150"/>
      <c r="H38" s="150"/>
      <c r="I38" s="150"/>
      <c r="J38" s="152"/>
      <c r="K38" s="152"/>
      <c r="L38" s="152"/>
      <c r="M38" s="152"/>
      <c r="N38" s="152"/>
      <c r="O38" s="133"/>
      <c r="P38" s="133"/>
      <c r="Q38" s="133"/>
      <c r="R38" s="133"/>
      <c r="S38" s="133"/>
      <c r="T38" s="150"/>
      <c r="U38" s="150"/>
      <c r="V38" s="150"/>
      <c r="W38" s="150"/>
    </row>
    <row r="39" spans="1:23" s="143" customFormat="1" ht="18" customHeight="1">
      <c r="A39" s="148"/>
      <c r="B39" s="218" t="s">
        <v>309</v>
      </c>
      <c r="C39" s="134"/>
      <c r="D39" s="134"/>
      <c r="E39" s="134"/>
      <c r="F39" s="155"/>
      <c r="G39" s="155"/>
      <c r="H39" s="155"/>
      <c r="I39" s="155"/>
      <c r="J39" s="152"/>
      <c r="K39" s="159" t="s">
        <v>74</v>
      </c>
      <c r="L39" s="152"/>
      <c r="M39" s="159" t="s">
        <v>74</v>
      </c>
      <c r="N39" s="152"/>
      <c r="O39" s="148" t="s">
        <v>307</v>
      </c>
      <c r="P39" s="154"/>
      <c r="Q39" s="134"/>
      <c r="R39" s="134"/>
      <c r="S39" s="134"/>
      <c r="T39" s="155"/>
      <c r="U39" s="155"/>
      <c r="V39" s="155"/>
      <c r="W39" s="155"/>
    </row>
    <row r="40" spans="1:23" s="143" customFormat="1" ht="7.5" customHeight="1">
      <c r="A40" s="150"/>
      <c r="B40" s="150"/>
      <c r="C40" s="150"/>
      <c r="D40" s="150"/>
      <c r="E40" s="150"/>
      <c r="F40" s="150"/>
      <c r="G40" s="150"/>
      <c r="H40" s="150"/>
      <c r="I40" s="150"/>
      <c r="J40" s="152"/>
      <c r="K40" s="152"/>
      <c r="L40" s="152"/>
      <c r="M40" s="152"/>
      <c r="N40" s="152"/>
      <c r="O40" s="150"/>
      <c r="P40" s="150"/>
      <c r="Q40" s="150"/>
      <c r="R40" s="150"/>
      <c r="S40" s="150"/>
      <c r="T40" s="150"/>
      <c r="U40" s="150"/>
      <c r="V40" s="150"/>
      <c r="W40" s="150"/>
    </row>
    <row r="41" spans="1:23" s="143" customFormat="1" ht="19.5" customHeight="1">
      <c r="A41" s="140"/>
      <c r="B41" s="701" t="s">
        <v>121</v>
      </c>
      <c r="C41" s="701"/>
      <c r="D41" s="701"/>
      <c r="E41" s="701"/>
      <c r="F41" s="701"/>
      <c r="G41" s="701"/>
      <c r="H41" s="701"/>
      <c r="I41" s="701"/>
      <c r="J41" s="144"/>
      <c r="K41" s="140"/>
      <c r="L41" s="140"/>
      <c r="M41" s="140"/>
      <c r="N41" s="140"/>
      <c r="O41" s="702" t="s">
        <v>299</v>
      </c>
      <c r="P41" s="702"/>
      <c r="Q41" s="702"/>
      <c r="R41" s="702"/>
      <c r="S41" s="702"/>
      <c r="T41" s="702"/>
      <c r="U41" s="702"/>
      <c r="V41" s="702"/>
      <c r="W41" s="702"/>
    </row>
    <row r="42" spans="1:23" s="143" customFormat="1" ht="7.5" customHeight="1">
      <c r="A42" s="150"/>
      <c r="B42" s="150"/>
      <c r="C42" s="150"/>
      <c r="D42" s="150"/>
      <c r="E42" s="150"/>
      <c r="F42" s="150"/>
      <c r="G42" s="150"/>
      <c r="H42" s="150"/>
      <c r="I42" s="150"/>
      <c r="J42" s="152"/>
      <c r="K42" s="152"/>
      <c r="L42" s="152"/>
      <c r="M42" s="152"/>
      <c r="N42" s="152"/>
      <c r="O42" s="146"/>
      <c r="P42" s="146"/>
      <c r="Q42" s="146"/>
      <c r="R42" s="146"/>
      <c r="S42" s="146"/>
      <c r="T42" s="146"/>
      <c r="U42" s="146"/>
      <c r="V42" s="146"/>
      <c r="W42" s="146"/>
    </row>
    <row r="43" spans="1:23" s="143" customFormat="1" ht="18" customHeight="1">
      <c r="A43" s="148"/>
      <c r="B43" s="218" t="s">
        <v>310</v>
      </c>
      <c r="C43" s="134"/>
      <c r="D43" s="134"/>
      <c r="E43" s="134"/>
      <c r="F43" s="155"/>
      <c r="G43" s="155"/>
      <c r="H43" s="155"/>
      <c r="I43" s="155"/>
      <c r="J43" s="152"/>
      <c r="K43" s="159">
        <v>7</v>
      </c>
      <c r="L43" s="152"/>
      <c r="M43" s="159">
        <v>7</v>
      </c>
      <c r="N43" s="152"/>
      <c r="O43" s="156" t="s">
        <v>340</v>
      </c>
      <c r="P43" s="147"/>
      <c r="Q43" s="147"/>
      <c r="R43" s="147"/>
      <c r="S43" s="147"/>
      <c r="T43" s="147"/>
      <c r="U43" s="147"/>
      <c r="V43" s="147"/>
      <c r="W43" s="147"/>
    </row>
    <row r="44" spans="1:23" s="143" customFormat="1" ht="7.5" customHeight="1">
      <c r="A44" s="133"/>
      <c r="B44" s="219"/>
      <c r="C44" s="133"/>
      <c r="D44" s="133"/>
      <c r="E44" s="133"/>
      <c r="F44" s="150"/>
      <c r="G44" s="150"/>
      <c r="H44" s="150"/>
      <c r="I44" s="150"/>
      <c r="J44" s="152"/>
      <c r="K44" s="152"/>
      <c r="L44" s="152"/>
      <c r="M44" s="152"/>
      <c r="N44" s="152"/>
      <c r="O44" s="157"/>
      <c r="P44" s="146"/>
      <c r="Q44" s="146"/>
      <c r="R44" s="146"/>
      <c r="S44" s="146"/>
      <c r="T44" s="146"/>
      <c r="U44" s="146"/>
      <c r="V44" s="146"/>
      <c r="W44" s="146"/>
    </row>
    <row r="45" spans="1:23" s="143" customFormat="1" ht="18" customHeight="1">
      <c r="A45" s="148"/>
      <c r="B45" s="218" t="s">
        <v>311</v>
      </c>
      <c r="C45" s="134"/>
      <c r="D45" s="134"/>
      <c r="E45" s="134"/>
      <c r="F45" s="155"/>
      <c r="G45" s="155"/>
      <c r="H45" s="155"/>
      <c r="I45" s="155"/>
      <c r="J45" s="152"/>
      <c r="K45" s="159">
        <v>5</v>
      </c>
      <c r="L45" s="152"/>
      <c r="M45" s="159">
        <v>2</v>
      </c>
      <c r="N45" s="152"/>
      <c r="O45" s="156" t="s">
        <v>549</v>
      </c>
      <c r="P45" s="147"/>
      <c r="Q45" s="147"/>
      <c r="R45" s="147"/>
      <c r="S45" s="147"/>
      <c r="T45" s="147"/>
      <c r="U45" s="147"/>
      <c r="V45" s="147"/>
      <c r="W45" s="147"/>
    </row>
    <row r="46" spans="1:23" s="143" customFormat="1" ht="7.5" customHeight="1">
      <c r="A46" s="133"/>
      <c r="B46" s="219"/>
      <c r="C46" s="133"/>
      <c r="D46" s="133"/>
      <c r="E46" s="133"/>
      <c r="F46" s="150"/>
      <c r="G46" s="150"/>
      <c r="H46" s="150"/>
      <c r="I46" s="150"/>
      <c r="J46" s="152"/>
      <c r="K46" s="152"/>
      <c r="L46" s="152"/>
      <c r="M46" s="152"/>
      <c r="N46" s="152"/>
      <c r="O46" s="157"/>
      <c r="P46" s="146"/>
      <c r="Q46" s="146"/>
      <c r="R46" s="146"/>
      <c r="S46" s="146"/>
      <c r="T46" s="146"/>
      <c r="U46" s="146"/>
      <c r="V46" s="146"/>
      <c r="W46" s="146"/>
    </row>
    <row r="47" spans="1:23" s="143" customFormat="1" ht="18" customHeight="1">
      <c r="A47" s="148"/>
      <c r="B47" s="218" t="s">
        <v>312</v>
      </c>
      <c r="C47" s="134"/>
      <c r="D47" s="134"/>
      <c r="E47" s="134"/>
      <c r="F47" s="155"/>
      <c r="G47" s="155"/>
      <c r="H47" s="155"/>
      <c r="I47" s="155"/>
      <c r="J47" s="152"/>
      <c r="K47" s="159">
        <v>5</v>
      </c>
      <c r="L47" s="152"/>
      <c r="M47" s="159">
        <v>5</v>
      </c>
      <c r="N47" s="152"/>
      <c r="O47" s="156" t="s">
        <v>550</v>
      </c>
      <c r="P47" s="147"/>
      <c r="Q47" s="147"/>
      <c r="R47" s="147"/>
      <c r="S47" s="147"/>
      <c r="T47" s="147"/>
      <c r="U47" s="147"/>
      <c r="V47" s="147"/>
      <c r="W47" s="147"/>
    </row>
    <row r="48" spans="1:23" s="143" customFormat="1" ht="7.5" customHeight="1">
      <c r="A48" s="150"/>
      <c r="B48" s="150"/>
      <c r="C48" s="150"/>
      <c r="D48" s="150"/>
      <c r="E48" s="150"/>
      <c r="F48" s="150"/>
      <c r="G48" s="150"/>
      <c r="H48" s="150"/>
      <c r="I48" s="150"/>
      <c r="J48" s="152"/>
      <c r="K48" s="152"/>
      <c r="L48" s="152"/>
      <c r="M48" s="152"/>
      <c r="N48" s="152"/>
      <c r="O48" s="133"/>
      <c r="P48" s="146"/>
      <c r="Q48" s="146"/>
      <c r="R48" s="146"/>
      <c r="S48" s="146"/>
      <c r="T48" s="146"/>
      <c r="U48" s="146"/>
      <c r="V48" s="146"/>
      <c r="W48" s="146"/>
    </row>
    <row r="49" spans="1:23" s="143" customFormat="1" ht="12" customHeight="1">
      <c r="A49" s="140"/>
      <c r="B49" s="701"/>
      <c r="C49" s="701"/>
      <c r="D49" s="701"/>
      <c r="E49" s="701"/>
      <c r="F49" s="701"/>
      <c r="G49" s="701"/>
      <c r="H49" s="701"/>
      <c r="I49" s="701"/>
      <c r="J49" s="144"/>
      <c r="K49" s="140"/>
      <c r="L49" s="140"/>
      <c r="M49" s="140"/>
      <c r="N49" s="140"/>
      <c r="O49" s="702"/>
      <c r="P49" s="702"/>
      <c r="Q49" s="702"/>
      <c r="R49" s="702"/>
      <c r="S49" s="702"/>
      <c r="T49" s="702"/>
      <c r="U49" s="702"/>
      <c r="V49" s="702"/>
      <c r="W49" s="702"/>
    </row>
    <row r="50" spans="1:23" s="141" customFormat="1" ht="15" customHeight="1">
      <c r="A50" s="217" t="s">
        <v>453</v>
      </c>
    </row>
    <row r="51" spans="1:23" s="141" customFormat="1" ht="15" customHeight="1"/>
  </sheetData>
  <mergeCells count="16">
    <mergeCell ref="C4:O4"/>
    <mergeCell ref="C6:O6"/>
    <mergeCell ref="R4:V4"/>
    <mergeCell ref="R6:V6"/>
    <mergeCell ref="C8:I8"/>
    <mergeCell ref="O8:V8"/>
    <mergeCell ref="B41:I41"/>
    <mergeCell ref="O41:W41"/>
    <mergeCell ref="B49:I49"/>
    <mergeCell ref="O49:W49"/>
    <mergeCell ref="B11:I11"/>
    <mergeCell ref="O11:W11"/>
    <mergeCell ref="B23:I23"/>
    <mergeCell ref="O23:W23"/>
    <mergeCell ref="B33:I33"/>
    <mergeCell ref="O33:W33"/>
  </mergeCells>
  <printOptions horizontalCentered="1"/>
  <pageMargins left="0.19685039370078741" right="0.19685039370078741" top="0.19685039370078741" bottom="0.19685039370078741" header="0.31496062992125984" footer="0"/>
  <pageSetup paperSize="9" scale="75" orientation="landscape" r:id="rId1"/>
  <headerFooter>
    <oddHeader>Página &amp;P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D184"/>
  <sheetViews>
    <sheetView zoomScale="66" zoomScaleNormal="66" workbookViewId="0">
      <selection activeCell="AB17" sqref="AB17"/>
    </sheetView>
  </sheetViews>
  <sheetFormatPr defaultRowHeight="15"/>
  <cols>
    <col min="4" max="4" width="13" customWidth="1"/>
    <col min="5" max="5" width="3.7109375" customWidth="1"/>
    <col min="6" max="6" width="9.140625" customWidth="1"/>
    <col min="7" max="7" width="3.7109375" customWidth="1"/>
    <col min="8" max="8" width="9.140625" customWidth="1"/>
    <col min="9" max="9" width="3.7109375" customWidth="1"/>
    <col min="10" max="10" width="3.5703125" customWidth="1"/>
    <col min="11" max="11" width="3.7109375" customWidth="1"/>
    <col min="12" max="12" width="9.140625" customWidth="1"/>
    <col min="13" max="13" width="3.7109375" customWidth="1"/>
    <col min="14" max="14" width="9.140625" customWidth="1"/>
    <col min="15" max="15" width="3.7109375" customWidth="1"/>
    <col min="16" max="16" width="7.5703125" customWidth="1"/>
    <col min="17" max="17" width="3.7109375" customWidth="1"/>
    <col min="18" max="18" width="9.140625" customWidth="1"/>
    <col min="19" max="19" width="4.42578125" customWidth="1"/>
    <col min="20" max="20" width="9.140625" customWidth="1"/>
    <col min="21" max="21" width="3.7109375" customWidth="1"/>
    <col min="22" max="22" width="8.7109375" customWidth="1"/>
    <col min="23" max="23" width="5.42578125" customWidth="1"/>
    <col min="24" max="24" width="10" customWidth="1"/>
    <col min="25" max="25" width="7.140625" customWidth="1"/>
    <col min="26" max="26" width="2.7109375" customWidth="1"/>
    <col min="27" max="28" width="4.85546875" customWidth="1"/>
    <col min="29" max="30" width="11.7109375" customWidth="1"/>
  </cols>
  <sheetData>
    <row r="2" spans="1:26" ht="60.75" customHeight="1">
      <c r="A2" s="232"/>
      <c r="B2" s="132" t="str">
        <f>'AREF INPUT'!B1</f>
        <v xml:space="preserve">    CLASSIFICAÇÃO DE RISCO EM ESTÁDIOS DE FUTEBOL*</v>
      </c>
      <c r="C2" s="132"/>
      <c r="D2" s="232"/>
      <c r="E2" s="232"/>
      <c r="F2" s="232"/>
      <c r="G2" s="232"/>
      <c r="H2" s="232"/>
      <c r="I2" s="232"/>
      <c r="J2" s="232"/>
      <c r="K2" s="232"/>
      <c r="L2" s="232"/>
      <c r="M2" s="232"/>
      <c r="N2" s="232"/>
      <c r="O2" s="232"/>
      <c r="P2" s="232"/>
      <c r="Q2" s="232"/>
      <c r="R2" s="131"/>
      <c r="S2" s="131"/>
      <c r="T2" s="131"/>
      <c r="U2" s="131"/>
      <c r="V2" s="131"/>
      <c r="W2" s="131"/>
      <c r="X2" s="131"/>
      <c r="Y2" s="131"/>
      <c r="Z2" s="131"/>
    </row>
    <row r="3" spans="1:26" ht="6.95" customHeight="1"/>
    <row r="4" spans="1:26" ht="6.9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row>
    <row r="5" spans="1:26" ht="24.75" customHeight="1">
      <c r="A5" s="134"/>
      <c r="B5" s="288" t="s">
        <v>293</v>
      </c>
      <c r="C5" s="135"/>
      <c r="D5" s="738" t="s">
        <v>544</v>
      </c>
      <c r="E5" s="738"/>
      <c r="F5" s="738"/>
      <c r="G5" s="738"/>
      <c r="H5" s="738"/>
      <c r="I5" s="738"/>
      <c r="J5" s="738"/>
      <c r="K5" s="738"/>
      <c r="L5" s="738"/>
      <c r="M5" s="738"/>
      <c r="N5" s="738"/>
      <c r="O5" s="738"/>
      <c r="P5" s="738"/>
      <c r="Q5" s="134"/>
      <c r="R5" s="134"/>
      <c r="S5" s="135" t="s">
        <v>295</v>
      </c>
      <c r="T5" s="740" t="str">
        <f>'AREF INPUT'!R4</f>
        <v>26 de Setembro de 2019</v>
      </c>
      <c r="U5" s="740"/>
      <c r="V5" s="740"/>
      <c r="W5" s="740"/>
      <c r="X5" s="740"/>
      <c r="Y5" s="134"/>
      <c r="Z5" s="134"/>
    </row>
    <row r="6" spans="1:26" ht="6.95" customHeight="1">
      <c r="A6" s="134"/>
      <c r="B6" s="136"/>
      <c r="C6" s="136"/>
      <c r="D6" s="134"/>
      <c r="E6" s="134"/>
      <c r="F6" s="134"/>
      <c r="G6" s="134"/>
      <c r="H6" s="134"/>
      <c r="I6" s="134"/>
      <c r="J6" s="134"/>
      <c r="K6" s="134"/>
      <c r="L6" s="134"/>
      <c r="M6" s="134"/>
      <c r="N6" s="134"/>
      <c r="O6" s="134"/>
      <c r="P6" s="134"/>
      <c r="Q6" s="134"/>
      <c r="R6" s="136"/>
      <c r="S6" s="134"/>
      <c r="T6" s="134"/>
      <c r="U6" s="134"/>
      <c r="V6" s="134"/>
      <c r="W6" s="134"/>
      <c r="X6" s="134"/>
      <c r="Y6" s="134"/>
      <c r="Z6" s="134"/>
    </row>
    <row r="7" spans="1:26" ht="24.75" customHeight="1">
      <c r="A7" s="134"/>
      <c r="B7" s="288" t="s">
        <v>294</v>
      </c>
      <c r="C7" s="135"/>
      <c r="D7" s="703" t="str">
        <f>'AREF INPUT'!C6</f>
        <v>JORNALISTA MÁRIO FILHO ( MARACANÃ)</v>
      </c>
      <c r="E7" s="703"/>
      <c r="F7" s="703"/>
      <c r="G7" s="703"/>
      <c r="H7" s="703"/>
      <c r="I7" s="703"/>
      <c r="J7" s="703"/>
      <c r="K7" s="703"/>
      <c r="L7" s="703"/>
      <c r="M7" s="703"/>
      <c r="N7" s="703"/>
      <c r="O7" s="703"/>
      <c r="P7" s="703"/>
      <c r="Q7" s="134"/>
      <c r="R7" s="134"/>
      <c r="S7" s="135" t="s">
        <v>296</v>
      </c>
      <c r="T7" s="741" t="str">
        <f>'AREF INPUT'!R6</f>
        <v>20:00hrs</v>
      </c>
      <c r="U7" s="741"/>
      <c r="V7" s="741"/>
      <c r="W7" s="741"/>
      <c r="X7" s="741"/>
      <c r="Y7" s="134"/>
      <c r="Z7" s="134"/>
    </row>
    <row r="8" spans="1:26" ht="6.95" customHeight="1">
      <c r="A8" s="134"/>
      <c r="B8" s="136"/>
      <c r="C8" s="136"/>
      <c r="D8" s="134"/>
      <c r="E8" s="134"/>
      <c r="F8" s="134"/>
      <c r="G8" s="134"/>
      <c r="H8" s="134"/>
      <c r="I8" s="134"/>
      <c r="J8" s="134"/>
      <c r="K8" s="134"/>
      <c r="L8" s="134"/>
      <c r="M8" s="134"/>
      <c r="N8" s="134"/>
      <c r="O8" s="134"/>
      <c r="P8" s="134"/>
      <c r="Q8" s="134"/>
      <c r="R8" s="136"/>
      <c r="S8" s="134"/>
      <c r="T8" s="134"/>
      <c r="U8" s="134"/>
      <c r="V8" s="134"/>
      <c r="W8" s="134"/>
      <c r="X8" s="134"/>
      <c r="Y8" s="134"/>
      <c r="Z8" s="134"/>
    </row>
    <row r="9" spans="1:26" ht="57" customHeight="1">
      <c r="A9" s="134"/>
      <c r="B9" s="288" t="s">
        <v>248</v>
      </c>
      <c r="C9" s="135"/>
      <c r="D9" s="739" t="str">
        <f>'AREF INPUT'!C8</f>
        <v>Fluminense FC</v>
      </c>
      <c r="E9" s="739"/>
      <c r="F9" s="739"/>
      <c r="G9" s="739"/>
      <c r="H9" s="739"/>
      <c r="I9" s="739"/>
      <c r="J9" s="739"/>
      <c r="K9" s="153"/>
      <c r="L9" s="137"/>
      <c r="M9" s="138" t="s">
        <v>337</v>
      </c>
      <c r="N9" s="137"/>
      <c r="O9" s="137"/>
      <c r="P9" s="739" t="str">
        <f>'AREF INPUT'!O8</f>
        <v>CR Vasco da Gama</v>
      </c>
      <c r="Q9" s="739"/>
      <c r="R9" s="739"/>
      <c r="S9" s="739"/>
      <c r="T9" s="739"/>
      <c r="U9" s="739"/>
      <c r="V9" s="739"/>
      <c r="W9" s="739"/>
      <c r="X9" s="739"/>
      <c r="Y9" s="134"/>
      <c r="Z9" s="134"/>
    </row>
    <row r="10" spans="1:26" ht="6.95" customHeight="1">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row>
    <row r="11" spans="1:26" ht="9" customHeight="1">
      <c r="M11" s="119"/>
      <c r="N11" s="119"/>
      <c r="O11" s="119"/>
      <c r="P11" s="119"/>
      <c r="Q11" s="119"/>
    </row>
    <row r="12" spans="1:26" ht="21.75" customHeight="1">
      <c r="A12" s="752" t="s">
        <v>313</v>
      </c>
      <c r="B12" s="752"/>
      <c r="C12" s="752"/>
      <c r="D12" s="752"/>
      <c r="E12" s="752"/>
      <c r="F12" s="752"/>
      <c r="G12" s="752"/>
      <c r="H12" s="752"/>
      <c r="I12" s="752"/>
      <c r="J12" s="752"/>
      <c r="K12" s="752"/>
      <c r="L12" s="752"/>
      <c r="M12" s="752"/>
      <c r="N12" s="752"/>
      <c r="O12" s="752"/>
      <c r="P12" s="752"/>
      <c r="Q12" s="752"/>
      <c r="R12" s="752"/>
      <c r="S12" s="752"/>
      <c r="T12" s="752"/>
      <c r="U12" s="752"/>
      <c r="V12" s="752"/>
      <c r="W12" s="752"/>
      <c r="X12" s="752"/>
      <c r="Y12" s="752"/>
      <c r="Z12" s="752"/>
    </row>
    <row r="13" spans="1:26" ht="9" customHeight="1" thickBot="1">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row>
    <row r="14" spans="1:26" ht="21.95" customHeight="1" thickBot="1">
      <c r="A14" s="233" t="str">
        <f>D9</f>
        <v>Fluminense FC</v>
      </c>
      <c r="B14" s="177"/>
      <c r="C14" s="177"/>
      <c r="D14" s="178"/>
      <c r="E14" s="178"/>
      <c r="F14" s="179"/>
      <c r="G14" s="179"/>
      <c r="H14" s="179"/>
      <c r="I14" s="179"/>
      <c r="J14" s="179"/>
      <c r="K14" s="180"/>
      <c r="L14" s="181"/>
      <c r="M14" s="180"/>
      <c r="N14" s="181"/>
      <c r="O14" s="180"/>
      <c r="P14" s="182"/>
      <c r="Q14" s="180"/>
      <c r="R14" s="180"/>
      <c r="S14" s="180"/>
      <c r="T14" s="180"/>
      <c r="U14" s="180"/>
      <c r="V14" s="206">
        <f>VLOOKUP(W14,RISCONUM,2,FALSE)</f>
        <v>3</v>
      </c>
      <c r="W14" s="742" t="str">
        <f>IF('tabelas aref (3)'!I32&gt;79,"MUITO ALTO",IF(OR('tabelas aref (3)'!I32=79,'tabelas aref (3)'!I32&gt;47),"ALTO",IF(OR('tabelas aref (3)'!I32=47,'tabelas aref (3)'!I32&gt;29),"MÉDIO",IF(OR('tabelas aref (3)'!I32=29,'tabelas aref (3)'!I32&gt;9),"BAIXO",IF(10&gt;'tabelas aref (3)'!I32,"MUITO BAIXO",)))))</f>
        <v>MÉDIO</v>
      </c>
      <c r="X14" s="743"/>
      <c r="Y14" s="744"/>
      <c r="Z14" s="180"/>
    </row>
    <row r="15" spans="1:26" ht="9" customHeight="1" thickBot="1">
      <c r="A15" s="119"/>
      <c r="B15" s="119"/>
      <c r="C15" s="119"/>
      <c r="D15" s="119"/>
      <c r="E15" s="160"/>
      <c r="F15" s="119"/>
      <c r="G15" s="119"/>
      <c r="H15" s="119"/>
      <c r="I15" s="119"/>
      <c r="J15" s="119"/>
      <c r="K15" s="142"/>
      <c r="L15" s="142"/>
      <c r="M15" s="142"/>
      <c r="N15" s="142"/>
      <c r="O15" s="142"/>
      <c r="P15" s="175"/>
      <c r="Q15" s="142"/>
      <c r="R15" s="142"/>
      <c r="S15" s="142"/>
      <c r="T15" s="142"/>
      <c r="U15" s="142"/>
      <c r="V15" s="201"/>
      <c r="W15" s="142"/>
      <c r="X15" s="142"/>
      <c r="Y15" s="142"/>
      <c r="Z15" s="142"/>
    </row>
    <row r="16" spans="1:26" ht="21.95" customHeight="1" thickBot="1">
      <c r="A16" s="233" t="str">
        <f>P9</f>
        <v>CR Vasco da Gama</v>
      </c>
      <c r="B16" s="177"/>
      <c r="C16" s="177"/>
      <c r="D16" s="178"/>
      <c r="E16" s="178"/>
      <c r="F16" s="179"/>
      <c r="G16" s="179"/>
      <c r="H16" s="179"/>
      <c r="I16" s="179"/>
      <c r="J16" s="179"/>
      <c r="K16" s="180"/>
      <c r="L16" s="181"/>
      <c r="M16" s="180"/>
      <c r="N16" s="181"/>
      <c r="O16" s="180"/>
      <c r="P16" s="182"/>
      <c r="Q16" s="180"/>
      <c r="R16" s="180"/>
      <c r="S16" s="180"/>
      <c r="T16" s="180"/>
      <c r="U16" s="180"/>
      <c r="V16" s="206">
        <f>VLOOKUP(W16,RISCONUM,2,FALSE)</f>
        <v>2</v>
      </c>
      <c r="W16" s="742" t="str">
        <f>IF('tabelas aref (3)'!I33&gt;79,"MUITO ALTO",IF(OR('tabelas aref (3)'!I33=79,'tabelas aref (3)'!I33&gt;47),"ALTO",IF(OR('tabelas aref (3)'!I33=47,'tabelas aref (3)'!I33&gt;29),"MÉDIO",IF(OR('tabelas aref (3)'!I33=29,'tabelas aref (3)'!I33&gt;9),"BAIXO",IF(10&gt;'tabelas aref (3)'!I33,"MUITO BAIXO",)))))</f>
        <v>BAIXO</v>
      </c>
      <c r="X16" s="743"/>
      <c r="Y16" s="744"/>
      <c r="Z16" s="180"/>
    </row>
    <row r="17" spans="1:26" ht="9" customHeight="1" thickBot="1">
      <c r="A17" s="119"/>
      <c r="B17" s="119"/>
      <c r="C17" s="119"/>
      <c r="D17" s="119"/>
      <c r="E17" s="160"/>
      <c r="F17" s="119"/>
      <c r="G17" s="119"/>
      <c r="H17" s="119"/>
      <c r="I17" s="119"/>
      <c r="J17" s="119"/>
      <c r="K17" s="142"/>
      <c r="L17" s="142"/>
      <c r="M17" s="142"/>
      <c r="N17" s="142"/>
      <c r="O17" s="142"/>
      <c r="P17" s="175"/>
      <c r="Q17" s="142"/>
      <c r="R17" s="142"/>
      <c r="S17" s="142"/>
      <c r="T17" s="142"/>
      <c r="U17" s="142"/>
      <c r="V17" s="201"/>
      <c r="W17" s="142"/>
      <c r="X17" s="142"/>
      <c r="Y17" s="142"/>
      <c r="Z17" s="142"/>
    </row>
    <row r="18" spans="1:26" ht="30" customHeight="1" thickBot="1">
      <c r="A18" s="183" t="s">
        <v>334</v>
      </c>
      <c r="B18" s="183"/>
      <c r="C18" s="183"/>
      <c r="D18" s="183"/>
      <c r="E18" s="183"/>
      <c r="F18" s="183"/>
      <c r="G18" s="183"/>
      <c r="H18" s="186"/>
      <c r="I18" s="137"/>
      <c r="J18" s="137"/>
      <c r="K18" s="151"/>
      <c r="L18" s="184"/>
      <c r="M18" s="151"/>
      <c r="N18" s="184"/>
      <c r="O18" s="151"/>
      <c r="P18" s="185"/>
      <c r="Q18" s="151"/>
      <c r="R18" s="151"/>
      <c r="S18" s="151"/>
      <c r="T18" s="151"/>
      <c r="U18" s="151"/>
      <c r="V18" s="207">
        <f>MAX(V14,V16)</f>
        <v>3</v>
      </c>
      <c r="W18" s="745" t="str">
        <f>VLOOKUP(V18,riscocor,2,FALSE)</f>
        <v>MÉDIO</v>
      </c>
      <c r="X18" s="746"/>
      <c r="Y18" s="747"/>
      <c r="Z18" s="151"/>
    </row>
    <row r="19" spans="1:26" ht="9" customHeight="1">
      <c r="A19" s="142"/>
      <c r="B19" s="176"/>
      <c r="C19" s="176"/>
      <c r="D19" s="142"/>
      <c r="E19" s="142"/>
      <c r="F19" s="142"/>
      <c r="G19" s="142"/>
      <c r="H19" s="142"/>
      <c r="I19" s="142"/>
      <c r="J19" s="142"/>
      <c r="K19" s="142"/>
      <c r="L19" s="142"/>
      <c r="M19" s="142"/>
      <c r="N19" s="142"/>
      <c r="O19" s="142"/>
      <c r="P19" s="175"/>
      <c r="Q19" s="142"/>
      <c r="R19" s="142"/>
      <c r="S19" s="142"/>
      <c r="T19" s="142"/>
      <c r="U19" s="142"/>
      <c r="V19" s="142"/>
      <c r="W19" s="142"/>
      <c r="X19" s="142"/>
      <c r="Y19" s="142"/>
      <c r="Z19" s="142"/>
    </row>
    <row r="20" spans="1:26" ht="25.5" customHeight="1">
      <c r="A20" s="748" t="s">
        <v>335</v>
      </c>
      <c r="B20" s="748"/>
      <c r="C20" s="748"/>
      <c r="D20" s="748"/>
      <c r="E20" s="748"/>
      <c r="F20" s="748"/>
      <c r="G20" s="748"/>
      <c r="H20" s="748"/>
      <c r="I20" s="748"/>
      <c r="J20" s="748"/>
      <c r="K20" s="748"/>
      <c r="L20" s="748"/>
      <c r="M20" s="748"/>
      <c r="N20" s="748"/>
      <c r="O20" s="748"/>
      <c r="P20" s="748"/>
      <c r="Q20" s="748"/>
      <c r="R20" s="748"/>
      <c r="S20" s="748"/>
      <c r="T20" s="748"/>
      <c r="U20" s="748"/>
      <c r="V20" s="748"/>
      <c r="W20" s="748"/>
      <c r="X20" s="748"/>
      <c r="Y20" s="748"/>
      <c r="Z20" s="748"/>
    </row>
    <row r="21" spans="1:26" ht="9" customHeight="1">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6" ht="25.5" customHeight="1">
      <c r="A22" s="234" t="s">
        <v>317</v>
      </c>
      <c r="B22" s="227"/>
      <c r="C22" s="227"/>
      <c r="D22" s="227"/>
      <c r="E22" s="231"/>
      <c r="F22" s="719" t="s">
        <v>458</v>
      </c>
      <c r="G22" s="719"/>
      <c r="H22" s="719"/>
      <c r="I22" s="231"/>
      <c r="J22" s="231"/>
      <c r="K22" s="231"/>
      <c r="L22" s="719" t="s">
        <v>450</v>
      </c>
      <c r="M22" s="719"/>
      <c r="N22" s="719"/>
      <c r="O22" s="231"/>
      <c r="P22" s="231"/>
      <c r="Q22" s="231"/>
      <c r="R22" s="719" t="s">
        <v>341</v>
      </c>
      <c r="S22" s="719"/>
      <c r="T22" s="719"/>
      <c r="U22" s="231"/>
      <c r="V22" s="719" t="s">
        <v>342</v>
      </c>
      <c r="W22" s="719"/>
      <c r="X22" s="719"/>
      <c r="Y22" s="231"/>
      <c r="Z22" s="231"/>
    </row>
    <row r="23" spans="1:26" ht="9" customHeight="1" thickBot="1">
      <c r="A23" s="235"/>
      <c r="B23" s="176"/>
      <c r="C23" s="176"/>
      <c r="D23" s="142"/>
      <c r="E23" s="151"/>
      <c r="F23" s="151"/>
      <c r="G23" s="151"/>
      <c r="H23" s="151"/>
      <c r="I23" s="151"/>
      <c r="J23" s="142"/>
      <c r="K23" s="151"/>
      <c r="L23" s="151"/>
      <c r="M23" s="151"/>
      <c r="N23" s="151"/>
      <c r="O23" s="151"/>
      <c r="P23" s="119"/>
      <c r="Q23" s="192"/>
      <c r="R23" s="192"/>
      <c r="S23" s="192"/>
      <c r="T23" s="192"/>
      <c r="U23" s="192"/>
      <c r="V23" s="192"/>
      <c r="W23" s="192"/>
      <c r="X23" s="192"/>
      <c r="Y23" s="192"/>
      <c r="Z23" s="142"/>
    </row>
    <row r="24" spans="1:26" ht="25.5" customHeight="1" thickBot="1">
      <c r="A24" s="236" t="s">
        <v>451</v>
      </c>
      <c r="B24" s="228"/>
      <c r="C24" s="228"/>
      <c r="D24" s="228"/>
      <c r="E24" s="151"/>
      <c r="F24" s="720"/>
      <c r="G24" s="721"/>
      <c r="H24" s="722"/>
      <c r="I24" s="242"/>
      <c r="J24" s="243" t="str">
        <f>W18&amp;A22&amp;A24</f>
        <v>MÉDIOPOLÍCIA MILITARPOLICIAIS</v>
      </c>
      <c r="K24" s="242"/>
      <c r="L24" s="749">
        <f>VLOOKUP(J24,BASEDADOS,5,FALSE)</f>
        <v>265</v>
      </c>
      <c r="M24" s="750"/>
      <c r="N24" s="751"/>
      <c r="O24" s="242"/>
      <c r="P24" s="244"/>
      <c r="Q24" s="245"/>
      <c r="R24" s="749" t="e">
        <f>'Plano de Ação'!#REF!</f>
        <v>#REF!</v>
      </c>
      <c r="S24" s="750"/>
      <c r="T24" s="751"/>
      <c r="U24" s="246"/>
      <c r="V24" s="735" t="e">
        <f>R24-L24</f>
        <v>#REF!</v>
      </c>
      <c r="W24" s="736"/>
      <c r="X24" s="737"/>
      <c r="Y24" s="192"/>
      <c r="Z24" s="229"/>
    </row>
    <row r="25" spans="1:26" ht="9" customHeight="1" thickBot="1">
      <c r="A25" s="237"/>
      <c r="B25" s="119"/>
      <c r="C25" s="119"/>
      <c r="D25" s="119"/>
      <c r="E25" s="151"/>
      <c r="F25" s="247"/>
      <c r="G25" s="247"/>
      <c r="H25" s="242"/>
      <c r="I25" s="242"/>
      <c r="J25" s="248"/>
      <c r="K25" s="242"/>
      <c r="L25" s="247"/>
      <c r="M25" s="247"/>
      <c r="N25" s="242"/>
      <c r="O25" s="242"/>
      <c r="P25" s="249"/>
      <c r="Q25" s="245"/>
      <c r="R25" s="250"/>
      <c r="S25" s="250"/>
      <c r="T25" s="245"/>
      <c r="U25" s="245"/>
      <c r="V25" s="250"/>
      <c r="W25" s="250"/>
      <c r="X25" s="245"/>
      <c r="Y25" s="192"/>
      <c r="Z25" s="142"/>
    </row>
    <row r="26" spans="1:26" ht="25.5" customHeight="1" thickBot="1">
      <c r="A26" s="238" t="s">
        <v>435</v>
      </c>
      <c r="B26" s="187"/>
      <c r="C26" s="187"/>
      <c r="D26" s="187"/>
      <c r="E26" s="151"/>
      <c r="F26" s="710"/>
      <c r="G26" s="711"/>
      <c r="H26" s="712"/>
      <c r="I26" s="242"/>
      <c r="J26" s="251" t="str">
        <f>W18&amp;A22&amp;A26</f>
        <v>MÉDIOPOLÍCIA MILITARBEPE</v>
      </c>
      <c r="K26" s="242"/>
      <c r="L26" s="753">
        <f>L24-L28-L30-L32</f>
        <v>223</v>
      </c>
      <c r="M26" s="754"/>
      <c r="N26" s="755"/>
      <c r="O26" s="242"/>
      <c r="P26" s="252"/>
      <c r="Q26" s="245"/>
      <c r="R26" s="710"/>
      <c r="S26" s="711"/>
      <c r="T26" s="712"/>
      <c r="U26" s="253"/>
      <c r="V26" s="710"/>
      <c r="W26" s="711"/>
      <c r="X26" s="712"/>
      <c r="Y26" s="192"/>
      <c r="Z26" s="180"/>
    </row>
    <row r="27" spans="1:26" ht="9" customHeight="1" thickBot="1">
      <c r="A27" s="237"/>
      <c r="B27" s="119"/>
      <c r="C27" s="119"/>
      <c r="D27" s="119"/>
      <c r="E27" s="151"/>
      <c r="F27" s="247"/>
      <c r="G27" s="247"/>
      <c r="H27" s="242"/>
      <c r="I27" s="242"/>
      <c r="J27" s="248"/>
      <c r="K27" s="242"/>
      <c r="L27" s="247"/>
      <c r="M27" s="247"/>
      <c r="N27" s="242"/>
      <c r="O27" s="242"/>
      <c r="P27" s="249"/>
      <c r="Q27" s="245"/>
      <c r="R27" s="250"/>
      <c r="S27" s="250"/>
      <c r="T27" s="245"/>
      <c r="U27" s="245"/>
      <c r="V27" s="250"/>
      <c r="W27" s="250"/>
      <c r="X27" s="245"/>
      <c r="Y27" s="192"/>
      <c r="Z27" s="142"/>
    </row>
    <row r="28" spans="1:26" ht="25.5" customHeight="1" thickBot="1">
      <c r="A28" s="238" t="s">
        <v>318</v>
      </c>
      <c r="B28" s="187"/>
      <c r="C28" s="187"/>
      <c r="D28" s="187"/>
      <c r="E28" s="151"/>
      <c r="F28" s="713">
        <f>VLOOKUP(J28,BASEDADOS,5,FALSE)</f>
        <v>2</v>
      </c>
      <c r="G28" s="714"/>
      <c r="H28" s="715"/>
      <c r="I28" s="242"/>
      <c r="J28" s="251" t="str">
        <f>W18&amp;A22&amp;A28</f>
        <v>MÉDIOPOLÍCIA MILITARCAVALARIA (ESQUADRAS)</v>
      </c>
      <c r="K28" s="242"/>
      <c r="L28" s="753">
        <f>F28*12</f>
        <v>24</v>
      </c>
      <c r="M28" s="754"/>
      <c r="N28" s="755"/>
      <c r="O28" s="242"/>
      <c r="P28" s="252"/>
      <c r="Q28" s="245"/>
      <c r="R28" s="759" t="e">
        <f>'Plano de Ação'!#REF!</f>
        <v>#REF!</v>
      </c>
      <c r="S28" s="760"/>
      <c r="T28" s="761"/>
      <c r="U28" s="253"/>
      <c r="V28" s="716" t="e">
        <f>R28-L28</f>
        <v>#REF!</v>
      </c>
      <c r="W28" s="717"/>
      <c r="X28" s="718"/>
      <c r="Y28" s="192"/>
      <c r="Z28" s="180"/>
    </row>
    <row r="29" spans="1:26" ht="9" customHeight="1" thickBot="1">
      <c r="A29" s="237"/>
      <c r="B29" s="119"/>
      <c r="C29" s="119"/>
      <c r="D29" s="119"/>
      <c r="E29" s="151"/>
      <c r="F29" s="247"/>
      <c r="G29" s="247"/>
      <c r="H29" s="242"/>
      <c r="I29" s="242"/>
      <c r="J29" s="248"/>
      <c r="K29" s="242"/>
      <c r="L29" s="247"/>
      <c r="M29" s="247"/>
      <c r="N29" s="242"/>
      <c r="O29" s="242"/>
      <c r="P29" s="249"/>
      <c r="Q29" s="245"/>
      <c r="R29" s="250"/>
      <c r="S29" s="250"/>
      <c r="T29" s="245"/>
      <c r="U29" s="245"/>
      <c r="V29" s="250"/>
      <c r="W29" s="250"/>
      <c r="X29" s="245"/>
      <c r="Y29" s="192"/>
      <c r="Z29" s="142"/>
    </row>
    <row r="30" spans="1:26" ht="25.5" customHeight="1" thickBot="1">
      <c r="A30" s="238" t="s">
        <v>319</v>
      </c>
      <c r="B30" s="187"/>
      <c r="C30" s="187"/>
      <c r="D30" s="187"/>
      <c r="E30" s="151"/>
      <c r="F30" s="713">
        <f>VLOOKUP(J30,BASEDADOS,5,FALSE)</f>
        <v>1</v>
      </c>
      <c r="G30" s="714"/>
      <c r="H30" s="715"/>
      <c r="I30" s="242"/>
      <c r="J30" s="251" t="str">
        <f>W18&amp;A22&amp;A30</f>
        <v>MÉDIOPOLÍCIA MILITARCÃES (BATALHÃO)</v>
      </c>
      <c r="K30" s="242"/>
      <c r="L30" s="753">
        <f>F30*18</f>
        <v>18</v>
      </c>
      <c r="M30" s="754"/>
      <c r="N30" s="755"/>
      <c r="O30" s="242"/>
      <c r="P30" s="252"/>
      <c r="Q30" s="245"/>
      <c r="R30" s="759" t="e">
        <f>'Plano de Ação'!#REF!</f>
        <v>#REF!</v>
      </c>
      <c r="S30" s="760"/>
      <c r="T30" s="761"/>
      <c r="U30" s="253"/>
      <c r="V30" s="716" t="e">
        <f>R30-L30</f>
        <v>#REF!</v>
      </c>
      <c r="W30" s="717"/>
      <c r="X30" s="718"/>
      <c r="Y30" s="192"/>
      <c r="Z30" s="180"/>
    </row>
    <row r="31" spans="1:26" ht="9" customHeight="1" thickBot="1">
      <c r="A31" s="237"/>
      <c r="B31" s="119"/>
      <c r="C31" s="119"/>
      <c r="D31" s="119"/>
      <c r="E31" s="151"/>
      <c r="F31" s="247"/>
      <c r="G31" s="247"/>
      <c r="H31" s="242"/>
      <c r="I31" s="242"/>
      <c r="J31" s="248"/>
      <c r="K31" s="242"/>
      <c r="L31" s="247"/>
      <c r="M31" s="247"/>
      <c r="N31" s="242"/>
      <c r="O31" s="242"/>
      <c r="P31" s="254"/>
      <c r="Q31" s="245"/>
      <c r="R31" s="250"/>
      <c r="S31" s="250"/>
      <c r="T31" s="245"/>
      <c r="U31" s="245"/>
      <c r="V31" s="250"/>
      <c r="W31" s="250"/>
      <c r="X31" s="245"/>
      <c r="Y31" s="192"/>
      <c r="Z31" s="142"/>
    </row>
    <row r="32" spans="1:26" ht="25.5" customHeight="1" thickBot="1">
      <c r="A32" s="238" t="s">
        <v>320</v>
      </c>
      <c r="B32" s="187"/>
      <c r="C32" s="187"/>
      <c r="D32" s="187"/>
      <c r="E32" s="190"/>
      <c r="F32" s="713">
        <f>VLOOKUP(J32,BASEDADOS,5,FALSE)</f>
        <v>0</v>
      </c>
      <c r="G32" s="714"/>
      <c r="H32" s="715"/>
      <c r="I32" s="255"/>
      <c r="J32" s="251" t="str">
        <f>W18&amp;A22&amp;A32</f>
        <v>MÉDIOPOLÍCIA MILITARCHOQUE (PM´S)</v>
      </c>
      <c r="K32" s="256"/>
      <c r="L32" s="753">
        <f>F32*28</f>
        <v>0</v>
      </c>
      <c r="M32" s="754"/>
      <c r="N32" s="755"/>
      <c r="O32" s="255"/>
      <c r="P32" s="257"/>
      <c r="Q32" s="258"/>
      <c r="R32" s="759" t="e">
        <f>'Plano de Ação'!#REF!</f>
        <v>#REF!</v>
      </c>
      <c r="S32" s="760"/>
      <c r="T32" s="761"/>
      <c r="U32" s="253"/>
      <c r="V32" s="716" t="e">
        <f>R32-L32</f>
        <v>#REF!</v>
      </c>
      <c r="W32" s="717"/>
      <c r="X32" s="718"/>
      <c r="Y32" s="193"/>
      <c r="Z32" s="188"/>
    </row>
    <row r="33" spans="1:26" s="119" customFormat="1" ht="9" customHeight="1">
      <c r="A33" s="239"/>
      <c r="B33" s="143"/>
      <c r="C33" s="143"/>
      <c r="D33" s="143"/>
      <c r="E33" s="152"/>
      <c r="F33" s="152"/>
      <c r="G33" s="152"/>
      <c r="H33" s="152"/>
      <c r="I33" s="152"/>
      <c r="J33" s="143"/>
      <c r="K33" s="152"/>
      <c r="L33" s="152"/>
      <c r="M33" s="152"/>
      <c r="N33" s="152"/>
      <c r="O33" s="152"/>
      <c r="P33" s="143"/>
      <c r="Q33" s="197"/>
      <c r="R33" s="197"/>
      <c r="S33" s="197"/>
      <c r="T33" s="197"/>
      <c r="U33" s="197"/>
      <c r="V33" s="197"/>
      <c r="W33" s="197"/>
      <c r="X33" s="197"/>
      <c r="Y33" s="197"/>
      <c r="Z33" s="143"/>
    </row>
    <row r="34" spans="1:26" ht="25.5" customHeight="1">
      <c r="A34" s="234" t="s">
        <v>322</v>
      </c>
      <c r="B34" s="227"/>
      <c r="C34" s="227"/>
      <c r="D34" s="227"/>
      <c r="E34" s="231"/>
      <c r="F34" s="719" t="s">
        <v>458</v>
      </c>
      <c r="G34" s="719"/>
      <c r="H34" s="719"/>
      <c r="I34" s="231"/>
      <c r="J34" s="231"/>
      <c r="K34" s="231"/>
      <c r="L34" s="719" t="s">
        <v>450</v>
      </c>
      <c r="M34" s="719"/>
      <c r="N34" s="719"/>
      <c r="O34" s="231"/>
      <c r="P34" s="231"/>
      <c r="Q34" s="231"/>
      <c r="R34" s="719" t="s">
        <v>341</v>
      </c>
      <c r="S34" s="719"/>
      <c r="T34" s="719"/>
      <c r="U34" s="231"/>
      <c r="V34" s="719" t="s">
        <v>342</v>
      </c>
      <c r="W34" s="719"/>
      <c r="X34" s="719"/>
      <c r="Y34" s="231"/>
      <c r="Z34" s="231"/>
    </row>
    <row r="35" spans="1:26" ht="9" customHeight="1" thickBot="1">
      <c r="A35" s="237"/>
      <c r="B35" s="119"/>
      <c r="C35" s="119"/>
      <c r="D35" s="119"/>
      <c r="E35" s="151"/>
      <c r="F35" s="191"/>
      <c r="G35" s="191"/>
      <c r="H35" s="151"/>
      <c r="I35" s="151"/>
      <c r="J35" s="189"/>
      <c r="K35" s="151"/>
      <c r="L35" s="191"/>
      <c r="M35" s="191"/>
      <c r="N35" s="151"/>
      <c r="O35" s="151"/>
      <c r="P35" s="175"/>
      <c r="Q35" s="192"/>
      <c r="R35" s="194"/>
      <c r="S35" s="194"/>
      <c r="T35" s="192"/>
      <c r="U35" s="192"/>
      <c r="V35" s="194"/>
      <c r="W35" s="194"/>
      <c r="X35" s="192"/>
      <c r="Y35" s="192"/>
      <c r="Z35" s="142"/>
    </row>
    <row r="36" spans="1:26" ht="25.5" customHeight="1" thickBot="1">
      <c r="A36" s="236" t="s">
        <v>322</v>
      </c>
      <c r="B36" s="228"/>
      <c r="C36" s="228"/>
      <c r="D36" s="228"/>
      <c r="E36" s="190"/>
      <c r="F36" s="720"/>
      <c r="G36" s="721"/>
      <c r="H36" s="722"/>
      <c r="I36" s="255"/>
      <c r="J36" s="243"/>
      <c r="K36" s="256"/>
      <c r="L36" s="723">
        <f>L38+L40</f>
        <v>347</v>
      </c>
      <c r="M36" s="724"/>
      <c r="N36" s="725"/>
      <c r="O36" s="255"/>
      <c r="P36" s="244"/>
      <c r="Q36" s="258"/>
      <c r="R36" s="723" t="e">
        <f>R38+R40</f>
        <v>#REF!</v>
      </c>
      <c r="S36" s="724"/>
      <c r="T36" s="725"/>
      <c r="U36" s="246"/>
      <c r="V36" s="735" t="e">
        <f>R36-L36</f>
        <v>#REF!</v>
      </c>
      <c r="W36" s="736"/>
      <c r="X36" s="737"/>
      <c r="Y36" s="193"/>
      <c r="Z36" s="229"/>
    </row>
    <row r="37" spans="1:26" ht="9" customHeight="1" thickBot="1">
      <c r="A37" s="237"/>
      <c r="B37" s="119"/>
      <c r="C37" s="119"/>
      <c r="D37" s="119"/>
      <c r="E37" s="151"/>
      <c r="F37" s="247"/>
      <c r="G37" s="247"/>
      <c r="H37" s="242"/>
      <c r="I37" s="242"/>
      <c r="J37" s="248"/>
      <c r="K37" s="242"/>
      <c r="L37" s="247"/>
      <c r="M37" s="247"/>
      <c r="N37" s="242"/>
      <c r="O37" s="242"/>
      <c r="P37" s="254"/>
      <c r="Q37" s="245"/>
      <c r="R37" s="250"/>
      <c r="S37" s="250"/>
      <c r="T37" s="245"/>
      <c r="U37" s="245"/>
      <c r="V37" s="250"/>
      <c r="W37" s="250"/>
      <c r="X37" s="245"/>
      <c r="Y37" s="192"/>
      <c r="Z37" s="142"/>
    </row>
    <row r="38" spans="1:26" ht="25.5" customHeight="1" thickBot="1">
      <c r="A38" s="238" t="s">
        <v>439</v>
      </c>
      <c r="B38" s="187"/>
      <c r="C38" s="187"/>
      <c r="D38" s="187"/>
      <c r="E38" s="190"/>
      <c r="F38" s="710"/>
      <c r="G38" s="711"/>
      <c r="H38" s="712"/>
      <c r="I38" s="255"/>
      <c r="J38" s="251" t="str">
        <f>W18&amp;A34&amp;A38</f>
        <v>MÉDIOGUARDA MUNICIPALGM URBANO</v>
      </c>
      <c r="K38" s="256"/>
      <c r="L38" s="756">
        <f>VLOOKUP(J38,BASEDADOS,5,FALSE)</f>
        <v>294.95</v>
      </c>
      <c r="M38" s="757"/>
      <c r="N38" s="758"/>
      <c r="O38" s="255"/>
      <c r="P38" s="257"/>
      <c r="Q38" s="258"/>
      <c r="R38" s="713" t="e">
        <f>'Plano de Ação'!#REF!</f>
        <v>#REF!</v>
      </c>
      <c r="S38" s="714"/>
      <c r="T38" s="715"/>
      <c r="U38" s="253"/>
      <c r="V38" s="732" t="e">
        <f>R38-L38</f>
        <v>#REF!</v>
      </c>
      <c r="W38" s="733"/>
      <c r="X38" s="734"/>
      <c r="Y38" s="193"/>
      <c r="Z38" s="188"/>
    </row>
    <row r="39" spans="1:26" ht="9" customHeight="1" thickBot="1">
      <c r="A39" s="237"/>
      <c r="B39" s="119"/>
      <c r="C39" s="119"/>
      <c r="D39" s="119"/>
      <c r="E39" s="151"/>
      <c r="F39" s="247"/>
      <c r="G39" s="247"/>
      <c r="H39" s="242"/>
      <c r="I39" s="242"/>
      <c r="J39" s="248"/>
      <c r="K39" s="242"/>
      <c r="L39" s="247"/>
      <c r="M39" s="247"/>
      <c r="N39" s="242"/>
      <c r="O39" s="242"/>
      <c r="P39" s="254"/>
      <c r="Q39" s="245"/>
      <c r="R39" s="250"/>
      <c r="S39" s="250"/>
      <c r="T39" s="245"/>
      <c r="U39" s="245"/>
      <c r="V39" s="250"/>
      <c r="W39" s="250"/>
      <c r="X39" s="245"/>
      <c r="Y39" s="192"/>
      <c r="Z39" s="142"/>
    </row>
    <row r="40" spans="1:26" ht="25.5" customHeight="1" thickBot="1">
      <c r="A40" s="238" t="s">
        <v>440</v>
      </c>
      <c r="B40" s="187"/>
      <c r="C40" s="187"/>
      <c r="D40" s="187"/>
      <c r="E40" s="190"/>
      <c r="F40" s="710"/>
      <c r="G40" s="711"/>
      <c r="H40" s="712"/>
      <c r="I40" s="255"/>
      <c r="J40" s="251" t="str">
        <f>W18&amp;A34&amp;A40</f>
        <v>MÉDIOGUARDA MUNICIPALGM TRÂNSITO</v>
      </c>
      <c r="K40" s="256"/>
      <c r="L40" s="756">
        <f>VLOOKUP(J40,BASEDADOS,5,FALSE)</f>
        <v>52.05</v>
      </c>
      <c r="M40" s="757"/>
      <c r="N40" s="758"/>
      <c r="O40" s="255"/>
      <c r="P40" s="257"/>
      <c r="Q40" s="258"/>
      <c r="R40" s="713" t="e">
        <f>'Plano de Ação'!#REF!</f>
        <v>#REF!</v>
      </c>
      <c r="S40" s="714"/>
      <c r="T40" s="715"/>
      <c r="U40" s="253"/>
      <c r="V40" s="732" t="e">
        <f>R40-L40</f>
        <v>#REF!</v>
      </c>
      <c r="W40" s="733"/>
      <c r="X40" s="734"/>
      <c r="Y40" s="193"/>
      <c r="Z40" s="188"/>
    </row>
    <row r="41" spans="1:26" ht="9" customHeight="1">
      <c r="A41" s="240"/>
      <c r="B41" s="198"/>
      <c r="C41" s="198"/>
      <c r="D41" s="198"/>
      <c r="E41" s="199"/>
      <c r="F41" s="199"/>
      <c r="G41" s="195"/>
      <c r="H41" s="195"/>
      <c r="I41" s="195"/>
      <c r="J41" s="198"/>
      <c r="K41" s="199"/>
      <c r="L41" s="199"/>
      <c r="M41" s="195"/>
      <c r="N41" s="195"/>
      <c r="O41" s="195"/>
      <c r="P41" s="196"/>
      <c r="Q41" s="200"/>
      <c r="R41" s="200"/>
      <c r="S41" s="200"/>
      <c r="T41" s="200"/>
      <c r="U41" s="200"/>
      <c r="V41" s="200"/>
      <c r="W41" s="200"/>
      <c r="X41" s="200"/>
      <c r="Y41" s="200"/>
      <c r="Z41" s="196"/>
    </row>
    <row r="42" spans="1:26" ht="25.5" customHeight="1">
      <c r="A42" s="234" t="s">
        <v>324</v>
      </c>
      <c r="B42" s="227"/>
      <c r="C42" s="227"/>
      <c r="D42" s="227"/>
      <c r="E42" s="231"/>
      <c r="F42" s="719" t="s">
        <v>458</v>
      </c>
      <c r="G42" s="719"/>
      <c r="H42" s="719"/>
      <c r="I42" s="231"/>
      <c r="J42" s="231"/>
      <c r="K42" s="231"/>
      <c r="L42" s="719" t="s">
        <v>450</v>
      </c>
      <c r="M42" s="719"/>
      <c r="N42" s="719"/>
      <c r="O42" s="231"/>
      <c r="P42" s="231"/>
      <c r="Q42" s="231"/>
      <c r="R42" s="719" t="s">
        <v>341</v>
      </c>
      <c r="S42" s="719"/>
      <c r="T42" s="719"/>
      <c r="U42" s="231"/>
      <c r="V42" s="719" t="s">
        <v>342</v>
      </c>
      <c r="W42" s="719"/>
      <c r="X42" s="719"/>
      <c r="Y42" s="231"/>
      <c r="Z42" s="231"/>
    </row>
    <row r="43" spans="1:26" ht="9" customHeight="1" thickBot="1">
      <c r="A43" s="237"/>
      <c r="B43" s="119"/>
      <c r="C43" s="119"/>
      <c r="D43" s="119"/>
      <c r="E43" s="151"/>
      <c r="F43" s="191"/>
      <c r="G43" s="191"/>
      <c r="H43" s="151"/>
      <c r="I43" s="151"/>
      <c r="J43" s="189"/>
      <c r="K43" s="151"/>
      <c r="L43" s="191"/>
      <c r="M43" s="191"/>
      <c r="N43" s="151"/>
      <c r="O43" s="151"/>
      <c r="P43" s="175"/>
      <c r="Q43" s="192"/>
      <c r="R43" s="194"/>
      <c r="S43" s="194"/>
      <c r="T43" s="192"/>
      <c r="U43" s="192"/>
      <c r="V43" s="194"/>
      <c r="W43" s="194"/>
      <c r="X43" s="192"/>
      <c r="Y43" s="192"/>
      <c r="Z43" s="142"/>
    </row>
    <row r="44" spans="1:26" ht="25.5" customHeight="1" thickBot="1">
      <c r="A44" s="236" t="s">
        <v>324</v>
      </c>
      <c r="B44" s="228"/>
      <c r="C44" s="228"/>
      <c r="D44" s="228"/>
      <c r="E44" s="190"/>
      <c r="F44" s="720"/>
      <c r="G44" s="721"/>
      <c r="H44" s="722"/>
      <c r="I44" s="255"/>
      <c r="J44" s="243"/>
      <c r="K44" s="256"/>
      <c r="L44" s="723">
        <f>L46+L48</f>
        <v>2</v>
      </c>
      <c r="M44" s="724"/>
      <c r="N44" s="725"/>
      <c r="O44" s="255"/>
      <c r="P44" s="244"/>
      <c r="Q44" s="258"/>
      <c r="R44" s="723" t="e">
        <f>R46+R48</f>
        <v>#REF!</v>
      </c>
      <c r="S44" s="724"/>
      <c r="T44" s="725"/>
      <c r="U44" s="246"/>
      <c r="V44" s="735" t="e">
        <f>R44-L44</f>
        <v>#REF!</v>
      </c>
      <c r="W44" s="736"/>
      <c r="X44" s="737"/>
      <c r="Y44" s="193"/>
      <c r="Z44" s="229"/>
    </row>
    <row r="45" spans="1:26" ht="9" customHeight="1" thickBot="1">
      <c r="A45" s="237"/>
      <c r="B45" s="119"/>
      <c r="C45" s="119"/>
      <c r="D45" s="119"/>
      <c r="E45" s="151"/>
      <c r="F45" s="247"/>
      <c r="G45" s="247"/>
      <c r="H45" s="242"/>
      <c r="I45" s="242"/>
      <c r="J45" s="248"/>
      <c r="K45" s="242"/>
      <c r="L45" s="247"/>
      <c r="M45" s="247"/>
      <c r="N45" s="242"/>
      <c r="O45" s="242"/>
      <c r="P45" s="254"/>
      <c r="Q45" s="245"/>
      <c r="R45" s="250"/>
      <c r="S45" s="250"/>
      <c r="T45" s="245"/>
      <c r="U45" s="245"/>
      <c r="V45" s="250"/>
      <c r="W45" s="250"/>
      <c r="X45" s="245"/>
      <c r="Y45" s="192"/>
      <c r="Z45" s="142"/>
    </row>
    <row r="46" spans="1:26" ht="25.5" customHeight="1" thickBot="1">
      <c r="A46" s="238" t="s">
        <v>423</v>
      </c>
      <c r="B46" s="187"/>
      <c r="C46" s="187"/>
      <c r="D46" s="187"/>
      <c r="E46" s="190"/>
      <c r="F46" s="710"/>
      <c r="G46" s="711"/>
      <c r="H46" s="712"/>
      <c r="I46" s="255"/>
      <c r="J46" s="251" t="str">
        <f>W18&amp;A42&amp;A46</f>
        <v>MÉDIOVIGILÂNCIA SANITÁRIAFISCAIS</v>
      </c>
      <c r="K46" s="256"/>
      <c r="L46" s="713">
        <f>VLOOKUP(J46,BASEDADOS,5,FALSE)</f>
        <v>0</v>
      </c>
      <c r="M46" s="714"/>
      <c r="N46" s="715"/>
      <c r="O46" s="255"/>
      <c r="P46" s="257"/>
      <c r="Q46" s="258"/>
      <c r="R46" s="713" t="e">
        <f>'Plano de Ação'!#REF!</f>
        <v>#REF!</v>
      </c>
      <c r="S46" s="714"/>
      <c r="T46" s="715"/>
      <c r="U46" s="253"/>
      <c r="V46" s="732" t="e">
        <f>R46-L46</f>
        <v>#REF!</v>
      </c>
      <c r="W46" s="733"/>
      <c r="X46" s="734"/>
      <c r="Y46" s="193"/>
      <c r="Z46" s="188"/>
    </row>
    <row r="47" spans="1:26" ht="9" customHeight="1" thickBot="1">
      <c r="A47" s="237"/>
      <c r="B47" s="119"/>
      <c r="C47" s="119"/>
      <c r="D47" s="119"/>
      <c r="E47" s="151"/>
      <c r="F47" s="247"/>
      <c r="G47" s="247"/>
      <c r="H47" s="242"/>
      <c r="I47" s="242"/>
      <c r="J47" s="248"/>
      <c r="K47" s="242"/>
      <c r="L47" s="247"/>
      <c r="M47" s="247"/>
      <c r="N47" s="242"/>
      <c r="O47" s="242"/>
      <c r="P47" s="254"/>
      <c r="Q47" s="245"/>
      <c r="R47" s="250"/>
      <c r="S47" s="250"/>
      <c r="T47" s="245"/>
      <c r="U47" s="245"/>
      <c r="V47" s="250"/>
      <c r="W47" s="250"/>
      <c r="X47" s="245"/>
      <c r="Y47" s="192"/>
      <c r="Z47" s="142"/>
    </row>
    <row r="48" spans="1:26" ht="25.5" customHeight="1" thickBot="1">
      <c r="A48" s="238" t="s">
        <v>434</v>
      </c>
      <c r="B48" s="187"/>
      <c r="C48" s="187"/>
      <c r="D48" s="187"/>
      <c r="E48" s="190"/>
      <c r="F48" s="710"/>
      <c r="G48" s="711"/>
      <c r="H48" s="712"/>
      <c r="I48" s="255"/>
      <c r="J48" s="251" t="str">
        <f>W18&amp;A42&amp;A48</f>
        <v>MÉDIOVIGILÂNCIA SANITÁRIATÉCNICOS</v>
      </c>
      <c r="K48" s="256"/>
      <c r="L48" s="713">
        <f>VLOOKUP(J48,BASEDADOS,5,FALSE)</f>
        <v>2</v>
      </c>
      <c r="M48" s="714"/>
      <c r="N48" s="715"/>
      <c r="O48" s="255"/>
      <c r="P48" s="257"/>
      <c r="Q48" s="258"/>
      <c r="R48" s="713" t="e">
        <f>'Plano de Ação'!#REF!</f>
        <v>#REF!</v>
      </c>
      <c r="S48" s="714"/>
      <c r="T48" s="715"/>
      <c r="U48" s="253"/>
      <c r="V48" s="732" t="e">
        <f>R48-L48</f>
        <v>#REF!</v>
      </c>
      <c r="W48" s="733"/>
      <c r="X48" s="734"/>
      <c r="Y48" s="193"/>
      <c r="Z48" s="188"/>
    </row>
    <row r="49" spans="1:30" ht="9" customHeight="1">
      <c r="A49" s="240"/>
      <c r="B49" s="198"/>
      <c r="C49" s="198"/>
      <c r="D49" s="198"/>
      <c r="E49" s="199"/>
      <c r="F49" s="199"/>
      <c r="G49" s="195"/>
      <c r="H49" s="195"/>
      <c r="I49" s="195"/>
      <c r="J49" s="198"/>
      <c r="K49" s="199"/>
      <c r="L49" s="199"/>
      <c r="M49" s="195"/>
      <c r="N49" s="195"/>
      <c r="O49" s="195"/>
      <c r="P49" s="196"/>
      <c r="Q49" s="200"/>
      <c r="R49" s="200"/>
      <c r="S49" s="200"/>
      <c r="T49" s="200"/>
      <c r="U49" s="200"/>
      <c r="V49" s="200"/>
      <c r="W49" s="200"/>
      <c r="X49" s="200"/>
      <c r="Y49" s="200"/>
      <c r="Z49" s="196"/>
    </row>
    <row r="50" spans="1:30" ht="25.5" customHeight="1">
      <c r="A50" s="234" t="s">
        <v>327</v>
      </c>
      <c r="B50" s="227"/>
      <c r="C50" s="227"/>
      <c r="D50" s="227"/>
      <c r="E50" s="231"/>
      <c r="F50" s="719" t="s">
        <v>458</v>
      </c>
      <c r="G50" s="719"/>
      <c r="H50" s="719"/>
      <c r="I50" s="231"/>
      <c r="J50" s="231"/>
      <c r="K50" s="231"/>
      <c r="L50" s="719" t="s">
        <v>450</v>
      </c>
      <c r="M50" s="719"/>
      <c r="N50" s="719"/>
      <c r="O50" s="231"/>
      <c r="P50" s="231"/>
      <c r="Q50" s="231"/>
      <c r="R50" s="719" t="s">
        <v>341</v>
      </c>
      <c r="S50" s="719"/>
      <c r="T50" s="719"/>
      <c r="U50" s="231"/>
      <c r="V50" s="719" t="s">
        <v>342</v>
      </c>
      <c r="W50" s="719"/>
      <c r="X50" s="719"/>
      <c r="Y50" s="231"/>
      <c r="Z50" s="231"/>
    </row>
    <row r="51" spans="1:30" ht="9" customHeight="1" thickBot="1">
      <c r="A51" s="237"/>
      <c r="B51" s="119"/>
      <c r="C51" s="119"/>
      <c r="D51" s="119"/>
      <c r="E51" s="151"/>
      <c r="F51" s="191"/>
      <c r="G51" s="191"/>
      <c r="H51" s="151"/>
      <c r="I51" s="151"/>
      <c r="J51" s="189"/>
      <c r="K51" s="151"/>
      <c r="L51" s="191"/>
      <c r="M51" s="191"/>
      <c r="N51" s="151"/>
      <c r="O51" s="151"/>
      <c r="P51" s="175"/>
      <c r="Q51" s="192"/>
      <c r="R51" s="194"/>
      <c r="S51" s="194"/>
      <c r="T51" s="192"/>
      <c r="U51" s="192"/>
      <c r="V51" s="194"/>
      <c r="W51" s="194"/>
      <c r="X51" s="192"/>
      <c r="Y51" s="192"/>
      <c r="Z51" s="142"/>
    </row>
    <row r="52" spans="1:30" ht="25.5" customHeight="1" thickBot="1">
      <c r="A52" s="236" t="s">
        <v>327</v>
      </c>
      <c r="B52" s="228"/>
      <c r="C52" s="228"/>
      <c r="D52" s="228"/>
      <c r="E52" s="190"/>
      <c r="F52" s="720"/>
      <c r="G52" s="721"/>
      <c r="H52" s="722"/>
      <c r="I52" s="255"/>
      <c r="J52" s="243"/>
      <c r="K52" s="256"/>
      <c r="L52" s="723">
        <f>L54+L56</f>
        <v>17</v>
      </c>
      <c r="M52" s="724"/>
      <c r="N52" s="725"/>
      <c r="O52" s="255"/>
      <c r="P52" s="244"/>
      <c r="Q52" s="258"/>
      <c r="R52" s="723" t="e">
        <f>R56+R54</f>
        <v>#REF!</v>
      </c>
      <c r="S52" s="724"/>
      <c r="T52" s="725"/>
      <c r="U52" s="246"/>
      <c r="V52" s="735" t="e">
        <f>R52-L52</f>
        <v>#REF!</v>
      </c>
      <c r="W52" s="736"/>
      <c r="X52" s="737"/>
      <c r="Y52" s="193"/>
      <c r="Z52" s="229"/>
    </row>
    <row r="53" spans="1:30" ht="9" customHeight="1" thickBot="1">
      <c r="A53" s="235"/>
      <c r="B53" s="176"/>
      <c r="C53" s="176"/>
      <c r="D53" s="142"/>
      <c r="E53" s="151"/>
      <c r="F53" s="242"/>
      <c r="G53" s="242"/>
      <c r="H53" s="242"/>
      <c r="I53" s="242"/>
      <c r="J53" s="259"/>
      <c r="K53" s="242"/>
      <c r="L53" s="242"/>
      <c r="M53" s="242"/>
      <c r="N53" s="242"/>
      <c r="O53" s="242"/>
      <c r="P53" s="249"/>
      <c r="Q53" s="245"/>
      <c r="R53" s="245"/>
      <c r="S53" s="245"/>
      <c r="T53" s="245"/>
      <c r="U53" s="245"/>
      <c r="V53" s="245"/>
      <c r="W53" s="245"/>
      <c r="X53" s="245"/>
      <c r="Y53" s="192"/>
      <c r="Z53" s="142"/>
    </row>
    <row r="54" spans="1:30" ht="25.5" customHeight="1" thickBot="1">
      <c r="A54" s="238" t="s">
        <v>418</v>
      </c>
      <c r="B54" s="187"/>
      <c r="C54" s="187"/>
      <c r="D54" s="187"/>
      <c r="E54" s="151"/>
      <c r="F54" s="710"/>
      <c r="G54" s="711"/>
      <c r="H54" s="712"/>
      <c r="I54" s="242"/>
      <c r="J54" s="251" t="str">
        <f>W18&amp;A50&amp;A54</f>
        <v>MÉDIOCOMLURBSUPERVISORES</v>
      </c>
      <c r="K54" s="242"/>
      <c r="L54" s="713">
        <f>VLOOKUP(J54,BASEDADOS,5,FALSE)</f>
        <v>1</v>
      </c>
      <c r="M54" s="714"/>
      <c r="N54" s="715"/>
      <c r="O54" s="242"/>
      <c r="P54" s="252"/>
      <c r="Q54" s="245"/>
      <c r="R54" s="713" t="e">
        <f>'Plano de Ação'!#REF!</f>
        <v>#REF!</v>
      </c>
      <c r="S54" s="714"/>
      <c r="T54" s="715"/>
      <c r="U54" s="253"/>
      <c r="V54" s="732" t="e">
        <f>R54-L54</f>
        <v>#REF!</v>
      </c>
      <c r="W54" s="733"/>
      <c r="X54" s="734"/>
      <c r="Y54" s="192"/>
      <c r="Z54" s="180"/>
    </row>
    <row r="55" spans="1:30" ht="9" customHeight="1" thickBot="1">
      <c r="A55" s="235"/>
      <c r="B55" s="176"/>
      <c r="C55" s="176"/>
      <c r="D55" s="142"/>
      <c r="E55" s="151"/>
      <c r="F55" s="242"/>
      <c r="G55" s="242"/>
      <c r="H55" s="242"/>
      <c r="I55" s="242"/>
      <c r="J55" s="259"/>
      <c r="K55" s="242"/>
      <c r="L55" s="242"/>
      <c r="M55" s="242"/>
      <c r="N55" s="242"/>
      <c r="O55" s="242"/>
      <c r="P55" s="249"/>
      <c r="Q55" s="245"/>
      <c r="R55" s="245"/>
      <c r="S55" s="245"/>
      <c r="T55" s="245"/>
      <c r="U55" s="245"/>
      <c r="V55" s="245"/>
      <c r="W55" s="245"/>
      <c r="X55" s="245"/>
      <c r="Y55" s="192"/>
      <c r="Z55" s="142"/>
    </row>
    <row r="56" spans="1:30" ht="25.5" customHeight="1" thickBot="1">
      <c r="A56" s="238" t="s">
        <v>441</v>
      </c>
      <c r="B56" s="187"/>
      <c r="C56" s="187"/>
      <c r="D56" s="187"/>
      <c r="E56" s="151"/>
      <c r="F56" s="710"/>
      <c r="G56" s="711"/>
      <c r="H56" s="712"/>
      <c r="I56" s="242"/>
      <c r="J56" s="251" t="str">
        <f>W18&amp;A50&amp;A56</f>
        <v>MÉDIOCOMLURBGARIS</v>
      </c>
      <c r="K56" s="242"/>
      <c r="L56" s="713">
        <f>VLOOKUP(J56,BASEDADOS,5,FALSE)</f>
        <v>16</v>
      </c>
      <c r="M56" s="714"/>
      <c r="N56" s="715"/>
      <c r="O56" s="242"/>
      <c r="P56" s="252"/>
      <c r="Q56" s="245"/>
      <c r="R56" s="713" t="e">
        <f>'Plano de Ação'!#REF!</f>
        <v>#REF!</v>
      </c>
      <c r="S56" s="714"/>
      <c r="T56" s="715"/>
      <c r="U56" s="253"/>
      <c r="V56" s="732" t="e">
        <f>R56-L56</f>
        <v>#REF!</v>
      </c>
      <c r="W56" s="733"/>
      <c r="X56" s="734"/>
      <c r="Y56" s="192"/>
      <c r="Z56" s="180"/>
    </row>
    <row r="57" spans="1:30" ht="9" customHeight="1" thickBot="1">
      <c r="A57" s="237"/>
      <c r="B57" s="119"/>
      <c r="C57" s="119"/>
      <c r="D57" s="119"/>
      <c r="E57" s="151"/>
      <c r="F57" s="247"/>
      <c r="G57" s="247"/>
      <c r="H57" s="242"/>
      <c r="I57" s="242"/>
      <c r="J57" s="248"/>
      <c r="K57" s="242"/>
      <c r="L57" s="247"/>
      <c r="M57" s="247"/>
      <c r="N57" s="242"/>
      <c r="O57" s="242"/>
      <c r="P57" s="249"/>
      <c r="Q57" s="245"/>
      <c r="R57" s="250"/>
      <c r="S57" s="250"/>
      <c r="T57" s="245"/>
      <c r="U57" s="245"/>
      <c r="V57" s="250"/>
      <c r="W57" s="250"/>
      <c r="X57" s="245"/>
      <c r="Y57" s="192"/>
      <c r="Z57" s="142"/>
    </row>
    <row r="58" spans="1:30" ht="25.5" customHeight="1" thickBot="1">
      <c r="A58" s="238" t="s">
        <v>443</v>
      </c>
      <c r="B58" s="187"/>
      <c r="C58" s="187"/>
      <c r="D58" s="187"/>
      <c r="E58" s="151"/>
      <c r="F58" s="713">
        <f>VLOOKUP(J58,BASEDADOS,5,FALSE)</f>
        <v>2</v>
      </c>
      <c r="G58" s="714"/>
      <c r="H58" s="715"/>
      <c r="I58" s="242"/>
      <c r="J58" s="251" t="str">
        <f>W18&amp;A50&amp;A58</f>
        <v>MÉDIOCOMLURBBASCULANTES</v>
      </c>
      <c r="K58" s="242"/>
      <c r="L58" s="729"/>
      <c r="M58" s="730"/>
      <c r="N58" s="731"/>
      <c r="O58" s="242"/>
      <c r="P58" s="252"/>
      <c r="Q58" s="245"/>
      <c r="R58" s="713" t="e">
        <f>'Plano de Ação'!#REF!</f>
        <v>#REF!</v>
      </c>
      <c r="S58" s="714"/>
      <c r="T58" s="715"/>
      <c r="U58" s="253"/>
      <c r="V58" s="732" t="e">
        <f>R58-F58</f>
        <v>#REF!</v>
      </c>
      <c r="W58" s="733"/>
      <c r="X58" s="734"/>
      <c r="Y58" s="192"/>
      <c r="Z58" s="180"/>
    </row>
    <row r="59" spans="1:30" ht="9" customHeight="1" thickBot="1">
      <c r="A59" s="237"/>
      <c r="B59" s="119"/>
      <c r="C59" s="119"/>
      <c r="D59" s="119"/>
      <c r="E59" s="151"/>
      <c r="F59" s="247"/>
      <c r="G59" s="247"/>
      <c r="H59" s="242"/>
      <c r="I59" s="242"/>
      <c r="J59" s="248"/>
      <c r="K59" s="242"/>
      <c r="L59" s="247"/>
      <c r="M59" s="247"/>
      <c r="N59" s="242"/>
      <c r="O59" s="242"/>
      <c r="P59" s="249"/>
      <c r="Q59" s="245"/>
      <c r="R59" s="250"/>
      <c r="S59" s="250"/>
      <c r="T59" s="245"/>
      <c r="U59" s="245"/>
      <c r="V59" s="250"/>
      <c r="W59" s="250"/>
      <c r="X59" s="245"/>
      <c r="Y59" s="192"/>
      <c r="Z59" s="142"/>
      <c r="AA59" s="141"/>
      <c r="AB59" s="141"/>
    </row>
    <row r="60" spans="1:30" ht="25.5" customHeight="1" thickBot="1">
      <c r="A60" s="238" t="s">
        <v>454</v>
      </c>
      <c r="B60" s="187"/>
      <c r="C60" s="187"/>
      <c r="D60" s="187"/>
      <c r="E60" s="151"/>
      <c r="F60" s="713">
        <f>VLOOKUP(J60,BASEDADOS,5,FALSE)</f>
        <v>0</v>
      </c>
      <c r="G60" s="714"/>
      <c r="H60" s="715"/>
      <c r="I60" s="242"/>
      <c r="J60" s="251" t="str">
        <f>W18&amp;A50&amp;A60</f>
        <v>MÉDIOCOMLURBVARREDEIRAS</v>
      </c>
      <c r="K60" s="242"/>
      <c r="L60" s="729"/>
      <c r="M60" s="730"/>
      <c r="N60" s="731"/>
      <c r="O60" s="242"/>
      <c r="P60" s="252"/>
      <c r="Q60" s="245"/>
      <c r="R60" s="713" t="e">
        <f>'Plano de Ação'!#REF!</f>
        <v>#REF!</v>
      </c>
      <c r="S60" s="714"/>
      <c r="T60" s="715"/>
      <c r="U60" s="253"/>
      <c r="V60" s="732" t="e">
        <f>R60-F60</f>
        <v>#REF!</v>
      </c>
      <c r="W60" s="733"/>
      <c r="X60" s="734"/>
      <c r="Y60" s="192"/>
      <c r="Z60" s="180"/>
      <c r="AA60" s="162"/>
      <c r="AB60" s="162"/>
    </row>
    <row r="61" spans="1:30" ht="9" customHeight="1" thickBot="1">
      <c r="A61" s="237"/>
      <c r="B61" s="119"/>
      <c r="C61" s="119"/>
      <c r="D61" s="119"/>
      <c r="E61" s="151"/>
      <c r="F61" s="247"/>
      <c r="G61" s="247"/>
      <c r="H61" s="242"/>
      <c r="I61" s="242"/>
      <c r="J61" s="248"/>
      <c r="K61" s="242"/>
      <c r="L61" s="247"/>
      <c r="M61" s="247"/>
      <c r="N61" s="242"/>
      <c r="O61" s="242"/>
      <c r="P61" s="254"/>
      <c r="Q61" s="245"/>
      <c r="R61" s="250"/>
      <c r="S61" s="250"/>
      <c r="T61" s="245"/>
      <c r="U61" s="245"/>
      <c r="V61" s="250"/>
      <c r="W61" s="250"/>
      <c r="X61" s="245"/>
      <c r="Y61" s="192"/>
      <c r="Z61" s="142"/>
      <c r="AA61" s="162"/>
      <c r="AB61" s="162"/>
    </row>
    <row r="62" spans="1:30" ht="25.5" customHeight="1" thickBot="1">
      <c r="A62" s="238" t="s">
        <v>455</v>
      </c>
      <c r="B62" s="187"/>
      <c r="C62" s="187"/>
      <c r="D62" s="187"/>
      <c r="E62" s="190"/>
      <c r="F62" s="713">
        <f>VLOOKUP(J62,BASEDADOS,5,FALSE)</f>
        <v>0</v>
      </c>
      <c r="G62" s="714"/>
      <c r="H62" s="715"/>
      <c r="I62" s="255"/>
      <c r="J62" s="251" t="str">
        <f>W18&amp;A50&amp;A62</f>
        <v>MÉDIOCOMLURBCOMPACTADORES</v>
      </c>
      <c r="K62" s="256"/>
      <c r="L62" s="729"/>
      <c r="M62" s="730"/>
      <c r="N62" s="731"/>
      <c r="O62" s="255"/>
      <c r="P62" s="257"/>
      <c r="Q62" s="258"/>
      <c r="R62" s="713" t="e">
        <f>'Plano de Ação'!#REF!</f>
        <v>#REF!</v>
      </c>
      <c r="S62" s="714"/>
      <c r="T62" s="715"/>
      <c r="U62" s="253"/>
      <c r="V62" s="732" t="e">
        <f>R62-F62</f>
        <v>#REF!</v>
      </c>
      <c r="W62" s="733"/>
      <c r="X62" s="734"/>
      <c r="Y62" s="193"/>
      <c r="Z62" s="188"/>
      <c r="AA62" s="162"/>
      <c r="AB62" s="162"/>
      <c r="AC62" s="162"/>
      <c r="AD62" s="162"/>
    </row>
    <row r="63" spans="1:30" ht="9" customHeight="1" thickBot="1">
      <c r="A63" s="239"/>
      <c r="B63" s="143"/>
      <c r="C63" s="143"/>
      <c r="D63" s="143"/>
      <c r="E63" s="152"/>
      <c r="F63" s="260"/>
      <c r="G63" s="260"/>
      <c r="H63" s="260"/>
      <c r="I63" s="260"/>
      <c r="J63" s="261"/>
      <c r="K63" s="260"/>
      <c r="L63" s="260"/>
      <c r="M63" s="260"/>
      <c r="N63" s="260"/>
      <c r="O63" s="260"/>
      <c r="P63" s="261"/>
      <c r="Q63" s="262"/>
      <c r="R63" s="262"/>
      <c r="S63" s="262"/>
      <c r="T63" s="262"/>
      <c r="U63" s="262"/>
      <c r="V63" s="262"/>
      <c r="W63" s="262"/>
      <c r="X63" s="262"/>
      <c r="Y63" s="197"/>
      <c r="Z63" s="143"/>
      <c r="AA63" s="162"/>
      <c r="AB63" s="162"/>
      <c r="AC63" s="162"/>
      <c r="AD63" s="162"/>
    </row>
    <row r="64" spans="1:30" ht="25.5" customHeight="1" thickBot="1">
      <c r="A64" s="238" t="s">
        <v>442</v>
      </c>
      <c r="B64" s="187"/>
      <c r="C64" s="187"/>
      <c r="D64" s="187"/>
      <c r="E64" s="151"/>
      <c r="F64" s="713">
        <f>VLOOKUP(J64,BASEDADOS,5,FALSE)</f>
        <v>30</v>
      </c>
      <c r="G64" s="714"/>
      <c r="H64" s="715"/>
      <c r="I64" s="242"/>
      <c r="J64" s="251" t="str">
        <f>W18&amp;A50&amp;A64</f>
        <v>MÉDIOCOMLURBCONTAINERS</v>
      </c>
      <c r="K64" s="242"/>
      <c r="L64" s="710"/>
      <c r="M64" s="711"/>
      <c r="N64" s="712"/>
      <c r="O64" s="242"/>
      <c r="P64" s="252"/>
      <c r="Q64" s="245"/>
      <c r="R64" s="713" t="e">
        <f>'Plano de Ação'!#REF!</f>
        <v>#REF!</v>
      </c>
      <c r="S64" s="714"/>
      <c r="T64" s="715"/>
      <c r="U64" s="253"/>
      <c r="V64" s="732" t="e">
        <f>R64-F64</f>
        <v>#REF!</v>
      </c>
      <c r="W64" s="733"/>
      <c r="X64" s="734"/>
      <c r="Y64" s="192"/>
      <c r="Z64" s="180"/>
      <c r="AA64" s="162"/>
      <c r="AB64" s="162"/>
      <c r="AC64" s="162"/>
      <c r="AD64" s="162"/>
    </row>
    <row r="65" spans="1:30" ht="9" customHeight="1" thickBot="1">
      <c r="A65" s="239"/>
      <c r="B65" s="143"/>
      <c r="C65" s="143"/>
      <c r="D65" s="143"/>
      <c r="E65" s="152"/>
      <c r="F65" s="260"/>
      <c r="G65" s="260"/>
      <c r="H65" s="260"/>
      <c r="I65" s="260"/>
      <c r="J65" s="261"/>
      <c r="K65" s="260"/>
      <c r="L65" s="260"/>
      <c r="M65" s="260"/>
      <c r="N65" s="260"/>
      <c r="O65" s="260"/>
      <c r="P65" s="261"/>
      <c r="Q65" s="262"/>
      <c r="R65" s="262"/>
      <c r="S65" s="262"/>
      <c r="T65" s="262"/>
      <c r="U65" s="262"/>
      <c r="V65" s="262"/>
      <c r="W65" s="262"/>
      <c r="X65" s="262"/>
      <c r="Y65" s="197"/>
      <c r="Z65" s="143"/>
      <c r="AA65" s="162"/>
      <c r="AB65" s="162"/>
      <c r="AC65" s="162"/>
      <c r="AD65" s="162"/>
    </row>
    <row r="66" spans="1:30" ht="25.5" customHeight="1" thickBot="1">
      <c r="A66" s="238" t="s">
        <v>456</v>
      </c>
      <c r="B66" s="187"/>
      <c r="C66" s="187"/>
      <c r="D66" s="187"/>
      <c r="E66" s="151"/>
      <c r="F66" s="713">
        <f>VLOOKUP(J66,BASEDADOS,5,FALSE)</f>
        <v>0</v>
      </c>
      <c r="G66" s="714"/>
      <c r="H66" s="715"/>
      <c r="I66" s="242"/>
      <c r="J66" s="251" t="str">
        <f>W18&amp;A52&amp;A66</f>
        <v>MÉDIOCOMLURBPIPAS</v>
      </c>
      <c r="K66" s="242"/>
      <c r="L66" s="710"/>
      <c r="M66" s="711"/>
      <c r="N66" s="712"/>
      <c r="O66" s="242"/>
      <c r="P66" s="252"/>
      <c r="Q66" s="245"/>
      <c r="R66" s="713" t="e">
        <f>'Plano de Ação'!#REF!</f>
        <v>#REF!</v>
      </c>
      <c r="S66" s="714"/>
      <c r="T66" s="715"/>
      <c r="U66" s="253"/>
      <c r="V66" s="732" t="e">
        <f>R66-F66</f>
        <v>#REF!</v>
      </c>
      <c r="W66" s="733"/>
      <c r="X66" s="734"/>
      <c r="Y66" s="192"/>
      <c r="Z66" s="180"/>
      <c r="AA66" s="162"/>
      <c r="AB66" s="162"/>
      <c r="AC66" s="162"/>
      <c r="AD66" s="162"/>
    </row>
    <row r="67" spans="1:30" ht="9" customHeight="1">
      <c r="A67" s="237"/>
      <c r="B67" s="119"/>
      <c r="C67" s="119"/>
      <c r="D67" s="119"/>
      <c r="E67" s="137"/>
      <c r="F67" s="137"/>
      <c r="G67" s="202"/>
      <c r="H67" s="203"/>
      <c r="I67" s="203"/>
      <c r="J67" s="201"/>
      <c r="K67" s="137"/>
      <c r="L67" s="137"/>
      <c r="M67" s="202"/>
      <c r="N67" s="203"/>
      <c r="O67" s="203"/>
      <c r="P67" s="162"/>
      <c r="Q67" s="204"/>
      <c r="R67" s="204"/>
      <c r="S67" s="204"/>
      <c r="T67" s="204"/>
      <c r="U67" s="204"/>
      <c r="V67" s="204"/>
      <c r="W67" s="204"/>
      <c r="X67" s="204"/>
      <c r="Y67" s="204"/>
      <c r="Z67" s="162"/>
      <c r="AA67" s="162"/>
      <c r="AB67" s="162"/>
      <c r="AC67" s="162"/>
      <c r="AD67" s="162"/>
    </row>
    <row r="68" spans="1:30" ht="25.5" customHeight="1">
      <c r="A68" s="234" t="s">
        <v>326</v>
      </c>
      <c r="B68" s="227"/>
      <c r="C68" s="227"/>
      <c r="D68" s="227"/>
      <c r="E68" s="231"/>
      <c r="F68" s="719" t="s">
        <v>458</v>
      </c>
      <c r="G68" s="719"/>
      <c r="H68" s="719"/>
      <c r="I68" s="231"/>
      <c r="J68" s="231"/>
      <c r="K68" s="231"/>
      <c r="L68" s="719" t="s">
        <v>450</v>
      </c>
      <c r="M68" s="719"/>
      <c r="N68" s="719"/>
      <c r="O68" s="231"/>
      <c r="P68" s="231"/>
      <c r="Q68" s="231"/>
      <c r="R68" s="719" t="s">
        <v>341</v>
      </c>
      <c r="S68" s="719"/>
      <c r="T68" s="719"/>
      <c r="U68" s="231"/>
      <c r="V68" s="719" t="s">
        <v>342</v>
      </c>
      <c r="W68" s="719"/>
      <c r="X68" s="719"/>
      <c r="Y68" s="231"/>
      <c r="Z68" s="231"/>
    </row>
    <row r="69" spans="1:30" ht="9" customHeight="1" thickBot="1">
      <c r="A69" s="237"/>
      <c r="B69" s="119"/>
      <c r="C69" s="119"/>
      <c r="D69" s="119"/>
      <c r="E69" s="151"/>
      <c r="F69" s="191"/>
      <c r="G69" s="191"/>
      <c r="H69" s="151"/>
      <c r="I69" s="151"/>
      <c r="J69" s="189"/>
      <c r="K69" s="151"/>
      <c r="L69" s="191"/>
      <c r="M69" s="191"/>
      <c r="N69" s="151"/>
      <c r="O69" s="151"/>
      <c r="P69" s="175"/>
      <c r="Q69" s="192"/>
      <c r="R69" s="194"/>
      <c r="S69" s="194"/>
      <c r="T69" s="192"/>
      <c r="U69" s="192"/>
      <c r="V69" s="194"/>
      <c r="W69" s="194"/>
      <c r="X69" s="192"/>
      <c r="Y69" s="192"/>
      <c r="Z69" s="142"/>
    </row>
    <row r="70" spans="1:30" ht="25.5" customHeight="1" thickBot="1">
      <c r="A70" s="236" t="s">
        <v>326</v>
      </c>
      <c r="B70" s="228"/>
      <c r="C70" s="228"/>
      <c r="D70" s="228"/>
      <c r="E70" s="190"/>
      <c r="F70" s="720"/>
      <c r="G70" s="721"/>
      <c r="H70" s="722"/>
      <c r="I70" s="255"/>
      <c r="J70" s="243"/>
      <c r="K70" s="256"/>
      <c r="L70" s="723">
        <f>L72+L74</f>
        <v>3</v>
      </c>
      <c r="M70" s="724"/>
      <c r="N70" s="725"/>
      <c r="O70" s="255"/>
      <c r="P70" s="244"/>
      <c r="Q70" s="258"/>
      <c r="R70" s="723" t="e">
        <f>R74+R72</f>
        <v>#REF!</v>
      </c>
      <c r="S70" s="724"/>
      <c r="T70" s="725"/>
      <c r="U70" s="246"/>
      <c r="V70" s="735" t="e">
        <f>R70-L70</f>
        <v>#REF!</v>
      </c>
      <c r="W70" s="736"/>
      <c r="X70" s="737"/>
      <c r="Y70" s="193"/>
      <c r="Z70" s="229"/>
    </row>
    <row r="71" spans="1:30" ht="9" customHeight="1" thickBot="1">
      <c r="A71" s="235"/>
      <c r="B71" s="176"/>
      <c r="C71" s="176"/>
      <c r="D71" s="142"/>
      <c r="E71" s="151"/>
      <c r="F71" s="242"/>
      <c r="G71" s="242"/>
      <c r="H71" s="242"/>
      <c r="I71" s="242"/>
      <c r="J71" s="259"/>
      <c r="K71" s="242"/>
      <c r="L71" s="242"/>
      <c r="M71" s="242"/>
      <c r="N71" s="242"/>
      <c r="O71" s="242"/>
      <c r="P71" s="249"/>
      <c r="Q71" s="245"/>
      <c r="R71" s="245"/>
      <c r="S71" s="245"/>
      <c r="T71" s="245"/>
      <c r="U71" s="245"/>
      <c r="V71" s="245"/>
      <c r="W71" s="245"/>
      <c r="X71" s="245"/>
      <c r="Y71" s="192"/>
      <c r="Z71" s="142"/>
    </row>
    <row r="72" spans="1:30" ht="25.5" customHeight="1" thickBot="1">
      <c r="A72" s="238" t="s">
        <v>418</v>
      </c>
      <c r="B72" s="187"/>
      <c r="C72" s="187"/>
      <c r="D72" s="187"/>
      <c r="E72" s="151"/>
      <c r="F72" s="710"/>
      <c r="G72" s="711"/>
      <c r="H72" s="712"/>
      <c r="I72" s="242"/>
      <c r="J72" s="251" t="str">
        <f>W18&amp;A68&amp;A72</f>
        <v>MÉDIOASSISTÊNCIA SOCIALSUPERVISORES</v>
      </c>
      <c r="K72" s="242"/>
      <c r="L72" s="713">
        <f>VLOOKUP(J72,BASEDADOS,5,FALSE)</f>
        <v>1</v>
      </c>
      <c r="M72" s="714"/>
      <c r="N72" s="715"/>
      <c r="O72" s="242"/>
      <c r="P72" s="252"/>
      <c r="Q72" s="245"/>
      <c r="R72" s="713" t="e">
        <f>'Plano de Ação'!#REF!</f>
        <v>#REF!</v>
      </c>
      <c r="S72" s="714"/>
      <c r="T72" s="715"/>
      <c r="U72" s="253"/>
      <c r="V72" s="732" t="e">
        <f>R72-L72</f>
        <v>#REF!</v>
      </c>
      <c r="W72" s="733"/>
      <c r="X72" s="734"/>
      <c r="Y72" s="192"/>
      <c r="Z72" s="180"/>
    </row>
    <row r="73" spans="1:30" ht="9" customHeight="1" thickBot="1">
      <c r="A73" s="237"/>
      <c r="B73" s="119"/>
      <c r="C73" s="119"/>
      <c r="D73" s="119"/>
      <c r="E73" s="151"/>
      <c r="F73" s="247"/>
      <c r="G73" s="247"/>
      <c r="H73" s="242"/>
      <c r="I73" s="242"/>
      <c r="J73" s="248"/>
      <c r="K73" s="242"/>
      <c r="L73" s="247"/>
      <c r="M73" s="247"/>
      <c r="N73" s="242"/>
      <c r="O73" s="242"/>
      <c r="P73" s="249"/>
      <c r="Q73" s="245"/>
      <c r="R73" s="250"/>
      <c r="S73" s="250"/>
      <c r="T73" s="245"/>
      <c r="U73" s="245"/>
      <c r="V73" s="250"/>
      <c r="W73" s="250"/>
      <c r="X73" s="245"/>
      <c r="Y73" s="192"/>
      <c r="Z73" s="142"/>
    </row>
    <row r="74" spans="1:30" ht="25.5" customHeight="1" thickBot="1">
      <c r="A74" s="238" t="s">
        <v>457</v>
      </c>
      <c r="B74" s="187"/>
      <c r="C74" s="187"/>
      <c r="D74" s="187"/>
      <c r="E74" s="151"/>
      <c r="F74" s="710"/>
      <c r="G74" s="711"/>
      <c r="H74" s="712"/>
      <c r="I74" s="242"/>
      <c r="J74" s="251" t="str">
        <f>W18&amp;A68&amp;A74</f>
        <v>MÉDIOASSISTÊNCIA SOCIALEDUCADORES</v>
      </c>
      <c r="K74" s="242"/>
      <c r="L74" s="713">
        <f>VLOOKUP(J74,BASEDADOS,5,FALSE)</f>
        <v>2</v>
      </c>
      <c r="M74" s="714"/>
      <c r="N74" s="715"/>
      <c r="O74" s="242"/>
      <c r="P74" s="252"/>
      <c r="Q74" s="245"/>
      <c r="R74" s="713" t="e">
        <f>'Plano de Ação'!#REF!</f>
        <v>#REF!</v>
      </c>
      <c r="S74" s="714"/>
      <c r="T74" s="715"/>
      <c r="U74" s="253"/>
      <c r="V74" s="732" t="e">
        <f>R74-L74</f>
        <v>#REF!</v>
      </c>
      <c r="W74" s="733"/>
      <c r="X74" s="734"/>
      <c r="Y74" s="192"/>
      <c r="Z74" s="180"/>
    </row>
    <row r="75" spans="1:30" ht="9" customHeight="1">
      <c r="A75" s="241"/>
      <c r="E75" s="205"/>
      <c r="F75" s="205"/>
      <c r="G75" s="205"/>
      <c r="H75" s="203"/>
      <c r="I75" s="203"/>
      <c r="J75" s="171"/>
      <c r="K75" s="205"/>
      <c r="L75" s="205"/>
      <c r="M75" s="205"/>
      <c r="N75" s="203"/>
      <c r="O75" s="203"/>
      <c r="P75" s="162"/>
      <c r="Q75" s="204"/>
      <c r="R75" s="204"/>
      <c r="S75" s="204"/>
      <c r="T75" s="204"/>
      <c r="U75" s="204"/>
      <c r="V75" s="204"/>
      <c r="W75" s="204"/>
      <c r="X75" s="204"/>
      <c r="Y75" s="204"/>
      <c r="Z75" s="162"/>
      <c r="AA75" s="162"/>
      <c r="AB75" s="162"/>
      <c r="AC75" s="162"/>
      <c r="AD75" s="162"/>
    </row>
    <row r="76" spans="1:30" ht="25.5" customHeight="1">
      <c r="A76" s="234" t="s">
        <v>323</v>
      </c>
      <c r="B76" s="227"/>
      <c r="C76" s="227"/>
      <c r="D76" s="227"/>
      <c r="E76" s="231"/>
      <c r="F76" s="719" t="s">
        <v>458</v>
      </c>
      <c r="G76" s="719"/>
      <c r="H76" s="719"/>
      <c r="I76" s="231"/>
      <c r="J76" s="231"/>
      <c r="K76" s="231"/>
      <c r="L76" s="719" t="s">
        <v>450</v>
      </c>
      <c r="M76" s="719"/>
      <c r="N76" s="719"/>
      <c r="O76" s="231"/>
      <c r="P76" s="231"/>
      <c r="Q76" s="231"/>
      <c r="R76" s="719" t="s">
        <v>341</v>
      </c>
      <c r="S76" s="719"/>
      <c r="T76" s="719"/>
      <c r="U76" s="231"/>
      <c r="V76" s="719" t="s">
        <v>342</v>
      </c>
      <c r="W76" s="719"/>
      <c r="X76" s="719"/>
      <c r="Y76" s="231"/>
      <c r="Z76" s="231"/>
    </row>
    <row r="77" spans="1:30" ht="9" customHeight="1" thickBot="1">
      <c r="A77" s="237"/>
      <c r="B77" s="119"/>
      <c r="C77" s="119"/>
      <c r="D77" s="119"/>
      <c r="E77" s="151"/>
      <c r="F77" s="191"/>
      <c r="G77" s="191"/>
      <c r="H77" s="151"/>
      <c r="I77" s="151"/>
      <c r="J77" s="189"/>
      <c r="K77" s="151"/>
      <c r="L77" s="191"/>
      <c r="M77" s="191"/>
      <c r="N77" s="151"/>
      <c r="O77" s="151"/>
      <c r="P77" s="175"/>
      <c r="Q77" s="192"/>
      <c r="R77" s="194"/>
      <c r="S77" s="194"/>
      <c r="T77" s="192"/>
      <c r="U77" s="192"/>
      <c r="V77" s="194"/>
      <c r="W77" s="194"/>
      <c r="X77" s="192"/>
      <c r="Y77" s="192"/>
      <c r="Z77" s="142"/>
    </row>
    <row r="78" spans="1:30" ht="25.5" customHeight="1" thickBot="1">
      <c r="A78" s="236" t="s">
        <v>323</v>
      </c>
      <c r="B78" s="228"/>
      <c r="C78" s="228"/>
      <c r="D78" s="228"/>
      <c r="E78" s="190"/>
      <c r="F78" s="720"/>
      <c r="G78" s="721"/>
      <c r="H78" s="722"/>
      <c r="I78" s="255"/>
      <c r="J78" s="243"/>
      <c r="K78" s="256"/>
      <c r="L78" s="723"/>
      <c r="M78" s="724"/>
      <c r="N78" s="725"/>
      <c r="O78" s="255"/>
      <c r="P78" s="244"/>
      <c r="Q78" s="258"/>
      <c r="R78" s="723" t="e">
        <f>R82+R80</f>
        <v>#REF!</v>
      </c>
      <c r="S78" s="724"/>
      <c r="T78" s="725"/>
      <c r="U78" s="246"/>
      <c r="V78" s="726" t="e">
        <f>R78-L78</f>
        <v>#REF!</v>
      </c>
      <c r="W78" s="727"/>
      <c r="X78" s="728"/>
      <c r="Y78" s="193"/>
      <c r="Z78" s="229"/>
    </row>
    <row r="79" spans="1:30" ht="9" customHeight="1" thickBot="1">
      <c r="A79" s="235"/>
      <c r="B79" s="176"/>
      <c r="C79" s="176"/>
      <c r="D79" s="142"/>
      <c r="E79" s="151"/>
      <c r="F79" s="242"/>
      <c r="G79" s="242"/>
      <c r="H79" s="242"/>
      <c r="I79" s="242"/>
      <c r="J79" s="259"/>
      <c r="K79" s="242"/>
      <c r="L79" s="242"/>
      <c r="M79" s="242"/>
      <c r="N79" s="242"/>
      <c r="O79" s="242"/>
      <c r="P79" s="249"/>
      <c r="Q79" s="245"/>
      <c r="R79" s="245"/>
      <c r="S79" s="245"/>
      <c r="T79" s="245"/>
      <c r="U79" s="245"/>
      <c r="V79" s="245"/>
      <c r="W79" s="245"/>
      <c r="X79" s="245"/>
      <c r="Y79" s="192"/>
      <c r="Z79" s="142"/>
    </row>
    <row r="80" spans="1:30" ht="25.5" customHeight="1" thickBot="1">
      <c r="A80" s="238" t="s">
        <v>447</v>
      </c>
      <c r="B80" s="187"/>
      <c r="C80" s="187"/>
      <c r="D80" s="187"/>
      <c r="E80" s="151"/>
      <c r="F80" s="710"/>
      <c r="G80" s="711"/>
      <c r="H80" s="712"/>
      <c r="I80" s="242"/>
      <c r="J80" s="251" t="str">
        <f>W18&amp;A76&amp;A80</f>
        <v>MÉDIOCET-RIOAGENTES CET-RIO</v>
      </c>
      <c r="K80" s="242"/>
      <c r="L80" s="713">
        <f>VLOOKUP(J80,BASEDADOS,5,FALSE)</f>
        <v>0</v>
      </c>
      <c r="M80" s="714"/>
      <c r="N80" s="715"/>
      <c r="O80" s="242"/>
      <c r="P80" s="252"/>
      <c r="Q80" s="245"/>
      <c r="R80" s="713" t="e">
        <f>'Plano de Ação'!#REF!</f>
        <v>#REF!</v>
      </c>
      <c r="S80" s="714"/>
      <c r="T80" s="715"/>
      <c r="U80" s="253"/>
      <c r="V80" s="716" t="e">
        <f>R80-L80</f>
        <v>#REF!</v>
      </c>
      <c r="W80" s="717"/>
      <c r="X80" s="718"/>
      <c r="Y80" s="192"/>
      <c r="Z80" s="180"/>
    </row>
    <row r="81" spans="1:30" ht="9" customHeight="1" thickBot="1">
      <c r="A81" s="235"/>
      <c r="B81" s="176"/>
      <c r="C81" s="176"/>
      <c r="D81" s="142"/>
      <c r="E81" s="151"/>
      <c r="F81" s="242"/>
      <c r="G81" s="242"/>
      <c r="H81" s="242"/>
      <c r="I81" s="242"/>
      <c r="J81" s="259"/>
      <c r="K81" s="242"/>
      <c r="L81" s="242"/>
      <c r="M81" s="242"/>
      <c r="N81" s="242"/>
      <c r="O81" s="242"/>
      <c r="P81" s="249"/>
      <c r="Q81" s="245"/>
      <c r="R81" s="245"/>
      <c r="S81" s="245"/>
      <c r="T81" s="245"/>
      <c r="U81" s="245"/>
      <c r="V81" s="245"/>
      <c r="W81" s="245"/>
      <c r="X81" s="245"/>
      <c r="Y81" s="192"/>
      <c r="Z81" s="142"/>
    </row>
    <row r="82" spans="1:30" ht="25.5" customHeight="1" thickBot="1">
      <c r="A82" s="238" t="s">
        <v>448</v>
      </c>
      <c r="B82" s="187"/>
      <c r="C82" s="187"/>
      <c r="D82" s="187"/>
      <c r="E82" s="151"/>
      <c r="F82" s="710"/>
      <c r="G82" s="711"/>
      <c r="H82" s="712"/>
      <c r="I82" s="242"/>
      <c r="J82" s="251" t="str">
        <f>W18&amp;A76&amp;A82</f>
        <v>MÉDIOCET-RIOAGENTES PRIVADOS</v>
      </c>
      <c r="K82" s="242"/>
      <c r="L82" s="713">
        <f>VLOOKUP(J82,BASEDADOS,5,FALSE)</f>
        <v>0</v>
      </c>
      <c r="M82" s="714"/>
      <c r="N82" s="715"/>
      <c r="O82" s="242"/>
      <c r="P82" s="252"/>
      <c r="Q82" s="245"/>
      <c r="R82" s="713" t="e">
        <f>'Plano de Ação'!#REF!</f>
        <v>#REF!</v>
      </c>
      <c r="S82" s="714"/>
      <c r="T82" s="715"/>
      <c r="U82" s="253"/>
      <c r="V82" s="716" t="e">
        <f>R82-L82</f>
        <v>#REF!</v>
      </c>
      <c r="W82" s="717"/>
      <c r="X82" s="718"/>
      <c r="Y82" s="192"/>
      <c r="Z82" s="180"/>
    </row>
    <row r="83" spans="1:30" ht="9" customHeight="1" thickBot="1">
      <c r="A83" s="237"/>
      <c r="B83" s="119"/>
      <c r="C83" s="119"/>
      <c r="D83" s="119"/>
      <c r="E83" s="151"/>
      <c r="F83" s="247"/>
      <c r="G83" s="247"/>
      <c r="H83" s="242"/>
      <c r="I83" s="242"/>
      <c r="J83" s="248"/>
      <c r="K83" s="242"/>
      <c r="L83" s="247"/>
      <c r="M83" s="247"/>
      <c r="N83" s="242"/>
      <c r="O83" s="242"/>
      <c r="P83" s="249"/>
      <c r="Q83" s="245"/>
      <c r="R83" s="250"/>
      <c r="S83" s="250"/>
      <c r="T83" s="245"/>
      <c r="U83" s="245"/>
      <c r="V83" s="250"/>
      <c r="W83" s="250"/>
      <c r="X83" s="245"/>
      <c r="Y83" s="192"/>
      <c r="Z83" s="142"/>
    </row>
    <row r="84" spans="1:30" ht="25.5" customHeight="1" thickBot="1">
      <c r="A84" s="238" t="s">
        <v>437</v>
      </c>
      <c r="B84" s="187"/>
      <c r="C84" s="187"/>
      <c r="D84" s="187"/>
      <c r="E84" s="151"/>
      <c r="F84" s="713">
        <f>VLOOKUP(J84,BASEDADOS,5,FALSE)</f>
        <v>0</v>
      </c>
      <c r="G84" s="714"/>
      <c r="H84" s="715"/>
      <c r="I84" s="242"/>
      <c r="J84" s="251" t="str">
        <f>W18&amp;A76&amp;A84</f>
        <v>MÉDIOCET-RIOVIATURAS</v>
      </c>
      <c r="K84" s="242"/>
      <c r="L84" s="729"/>
      <c r="M84" s="730"/>
      <c r="N84" s="731"/>
      <c r="O84" s="242"/>
      <c r="P84" s="252"/>
      <c r="Q84" s="245"/>
      <c r="R84" s="713" t="e">
        <f>'Plano de Ação'!#REF!</f>
        <v>#REF!</v>
      </c>
      <c r="S84" s="714"/>
      <c r="T84" s="715"/>
      <c r="U84" s="253"/>
      <c r="V84" s="716" t="e">
        <f>R84-F84</f>
        <v>#REF!</v>
      </c>
      <c r="W84" s="717"/>
      <c r="X84" s="718"/>
      <c r="Y84" s="192"/>
      <c r="Z84" s="180"/>
    </row>
    <row r="85" spans="1:30" ht="9" customHeight="1" thickBot="1">
      <c r="A85" s="237"/>
      <c r="B85" s="119"/>
      <c r="C85" s="119"/>
      <c r="D85" s="119"/>
      <c r="E85" s="151"/>
      <c r="F85" s="247"/>
      <c r="G85" s="247"/>
      <c r="H85" s="242"/>
      <c r="I85" s="242"/>
      <c r="J85" s="248"/>
      <c r="K85" s="242"/>
      <c r="L85" s="247"/>
      <c r="M85" s="247"/>
      <c r="N85" s="242"/>
      <c r="O85" s="242"/>
      <c r="P85" s="249"/>
      <c r="Q85" s="245"/>
      <c r="R85" s="250"/>
      <c r="S85" s="250"/>
      <c r="T85" s="245"/>
      <c r="U85" s="245"/>
      <c r="V85" s="250"/>
      <c r="W85" s="250"/>
      <c r="X85" s="245"/>
      <c r="Y85" s="192"/>
      <c r="Z85" s="142"/>
      <c r="AA85" s="141"/>
      <c r="AB85" s="141"/>
    </row>
    <row r="86" spans="1:30" ht="25.5" customHeight="1" thickBot="1">
      <c r="A86" s="238" t="s">
        <v>438</v>
      </c>
      <c r="B86" s="187"/>
      <c r="C86" s="187"/>
      <c r="D86" s="187"/>
      <c r="E86" s="151"/>
      <c r="F86" s="713">
        <f>VLOOKUP(J86,BASEDADOS,5,FALSE)</f>
        <v>0</v>
      </c>
      <c r="G86" s="714"/>
      <c r="H86" s="715"/>
      <c r="I86" s="242"/>
      <c r="J86" s="251" t="str">
        <f>W18&amp;A76&amp;A86</f>
        <v>MÉDIOCET-RIOMOTOS</v>
      </c>
      <c r="K86" s="242"/>
      <c r="L86" s="729"/>
      <c r="M86" s="730"/>
      <c r="N86" s="731"/>
      <c r="O86" s="242"/>
      <c r="P86" s="252"/>
      <c r="Q86" s="245"/>
      <c r="R86" s="713" t="e">
        <f>'Plano de Ação'!#REF!</f>
        <v>#REF!</v>
      </c>
      <c r="S86" s="714"/>
      <c r="T86" s="715"/>
      <c r="U86" s="253"/>
      <c r="V86" s="716" t="e">
        <f>R86-F86</f>
        <v>#REF!</v>
      </c>
      <c r="W86" s="717"/>
      <c r="X86" s="718"/>
      <c r="Y86" s="192"/>
      <c r="Z86" s="180"/>
      <c r="AA86" s="162"/>
      <c r="AB86" s="162"/>
    </row>
    <row r="87" spans="1:30" ht="9" customHeight="1" thickBot="1">
      <c r="A87" s="237"/>
      <c r="B87" s="119"/>
      <c r="C87" s="119"/>
      <c r="D87" s="119"/>
      <c r="E87" s="151"/>
      <c r="F87" s="247"/>
      <c r="G87" s="247"/>
      <c r="H87" s="242"/>
      <c r="I87" s="242"/>
      <c r="J87" s="248"/>
      <c r="K87" s="242"/>
      <c r="L87" s="247"/>
      <c r="M87" s="247"/>
      <c r="N87" s="242"/>
      <c r="O87" s="242"/>
      <c r="P87" s="254"/>
      <c r="Q87" s="245"/>
      <c r="R87" s="250"/>
      <c r="S87" s="250"/>
      <c r="T87" s="245"/>
      <c r="U87" s="245"/>
      <c r="V87" s="250"/>
      <c r="W87" s="250"/>
      <c r="X87" s="245"/>
      <c r="Y87" s="192"/>
      <c r="Z87" s="142"/>
      <c r="AA87" s="162"/>
      <c r="AB87" s="162"/>
    </row>
    <row r="88" spans="1:30" ht="25.5" customHeight="1" thickBot="1">
      <c r="A88" s="238" t="s">
        <v>444</v>
      </c>
      <c r="B88" s="187"/>
      <c r="C88" s="187"/>
      <c r="D88" s="187"/>
      <c r="E88" s="190"/>
      <c r="F88" s="713">
        <f>VLOOKUP(J88,BASEDADOS,5,FALSE)</f>
        <v>0</v>
      </c>
      <c r="G88" s="714"/>
      <c r="H88" s="715"/>
      <c r="I88" s="255"/>
      <c r="J88" s="251" t="str">
        <f>W18&amp;A76&amp;A88</f>
        <v>MÉDIOCET-RIOCONES</v>
      </c>
      <c r="K88" s="256"/>
      <c r="L88" s="729"/>
      <c r="M88" s="730"/>
      <c r="N88" s="731"/>
      <c r="O88" s="255"/>
      <c r="P88" s="257"/>
      <c r="Q88" s="258"/>
      <c r="R88" s="713" t="e">
        <f>'Plano de Ação'!#REF!</f>
        <v>#REF!</v>
      </c>
      <c r="S88" s="714"/>
      <c r="T88" s="715"/>
      <c r="U88" s="253"/>
      <c r="V88" s="716" t="e">
        <f>R88-F88</f>
        <v>#REF!</v>
      </c>
      <c r="W88" s="717"/>
      <c r="X88" s="718"/>
      <c r="Y88" s="193"/>
      <c r="Z88" s="188"/>
      <c r="AA88" s="162"/>
      <c r="AB88" s="162"/>
      <c r="AC88" s="162"/>
      <c r="AD88" s="162"/>
    </row>
    <row r="89" spans="1:30" ht="9" customHeight="1" thickBot="1">
      <c r="A89" s="239"/>
      <c r="B89" s="143"/>
      <c r="C89" s="143"/>
      <c r="D89" s="143"/>
      <c r="E89" s="152"/>
      <c r="F89" s="260"/>
      <c r="G89" s="260"/>
      <c r="H89" s="260"/>
      <c r="I89" s="260"/>
      <c r="J89" s="261"/>
      <c r="K89" s="260"/>
      <c r="L89" s="260"/>
      <c r="M89" s="260"/>
      <c r="N89" s="260"/>
      <c r="O89" s="260"/>
      <c r="P89" s="261"/>
      <c r="Q89" s="262"/>
      <c r="R89" s="262"/>
      <c r="S89" s="262"/>
      <c r="T89" s="262"/>
      <c r="U89" s="262"/>
      <c r="V89" s="262"/>
      <c r="W89" s="262"/>
      <c r="X89" s="262"/>
      <c r="Y89" s="197"/>
      <c r="Z89" s="143"/>
      <c r="AA89" s="162"/>
      <c r="AB89" s="162"/>
      <c r="AC89" s="162"/>
      <c r="AD89" s="162"/>
    </row>
    <row r="90" spans="1:30" ht="25.5" customHeight="1" thickBot="1">
      <c r="A90" s="238" t="s">
        <v>445</v>
      </c>
      <c r="B90" s="187"/>
      <c r="C90" s="187"/>
      <c r="D90" s="187"/>
      <c r="E90" s="151"/>
      <c r="F90" s="713">
        <f>VLOOKUP(J90,BASEDADOS,5,FALSE)</f>
        <v>0</v>
      </c>
      <c r="G90" s="714"/>
      <c r="H90" s="715"/>
      <c r="I90" s="242"/>
      <c r="J90" s="251" t="str">
        <f>W18&amp;A76&amp;A90</f>
        <v>MÉDIOCET-RIOSINALIZADORES</v>
      </c>
      <c r="K90" s="242"/>
      <c r="L90" s="710"/>
      <c r="M90" s="711"/>
      <c r="N90" s="712"/>
      <c r="O90" s="242"/>
      <c r="P90" s="252"/>
      <c r="Q90" s="245"/>
      <c r="R90" s="713" t="e">
        <f>'Plano de Ação'!#REF!</f>
        <v>#REF!</v>
      </c>
      <c r="S90" s="714"/>
      <c r="T90" s="715"/>
      <c r="U90" s="253"/>
      <c r="V90" s="716" t="e">
        <f>R90-F90</f>
        <v>#REF!</v>
      </c>
      <c r="W90" s="717"/>
      <c r="X90" s="718"/>
      <c r="Y90" s="192"/>
      <c r="Z90" s="180"/>
      <c r="AA90" s="162"/>
      <c r="AB90" s="162"/>
      <c r="AC90" s="162"/>
      <c r="AD90" s="162"/>
    </row>
    <row r="91" spans="1:30" ht="9" customHeight="1" thickBot="1">
      <c r="A91" s="239"/>
      <c r="B91" s="143"/>
      <c r="C91" s="143"/>
      <c r="D91" s="143"/>
      <c r="E91" s="152"/>
      <c r="F91" s="260"/>
      <c r="G91" s="260"/>
      <c r="H91" s="260"/>
      <c r="I91" s="260"/>
      <c r="J91" s="261"/>
      <c r="K91" s="260"/>
      <c r="L91" s="260"/>
      <c r="M91" s="260"/>
      <c r="N91" s="260"/>
      <c r="O91" s="260"/>
      <c r="P91" s="261"/>
      <c r="Q91" s="262"/>
      <c r="R91" s="262"/>
      <c r="S91" s="262"/>
      <c r="T91" s="262"/>
      <c r="U91" s="262"/>
      <c r="V91" s="262"/>
      <c r="W91" s="262"/>
      <c r="X91" s="262"/>
      <c r="Y91" s="197"/>
      <c r="Z91" s="143"/>
      <c r="AA91" s="162"/>
      <c r="AB91" s="162"/>
      <c r="AC91" s="162"/>
      <c r="AD91" s="162"/>
    </row>
    <row r="92" spans="1:30" ht="25.5" customHeight="1" thickBot="1">
      <c r="A92" s="238" t="s">
        <v>446</v>
      </c>
      <c r="B92" s="187"/>
      <c r="C92" s="187"/>
      <c r="D92" s="187"/>
      <c r="E92" s="151"/>
      <c r="F92" s="713">
        <f>VLOOKUP(J92,BASEDADOS,5,FALSE)</f>
        <v>0</v>
      </c>
      <c r="G92" s="714"/>
      <c r="H92" s="715"/>
      <c r="I92" s="242"/>
      <c r="J92" s="251" t="str">
        <f>W18&amp;A78&amp;A92</f>
        <v>MÉDIOCET-RIOPMV</v>
      </c>
      <c r="K92" s="242"/>
      <c r="L92" s="710"/>
      <c r="M92" s="711"/>
      <c r="N92" s="712"/>
      <c r="O92" s="242"/>
      <c r="P92" s="252"/>
      <c r="Q92" s="245"/>
      <c r="R92" s="713" t="e">
        <f>'Plano de Ação'!#REF!</f>
        <v>#REF!</v>
      </c>
      <c r="S92" s="714"/>
      <c r="T92" s="715"/>
      <c r="U92" s="253"/>
      <c r="V92" s="716" t="e">
        <f>R92-F92</f>
        <v>#REF!</v>
      </c>
      <c r="W92" s="717"/>
      <c r="X92" s="718"/>
      <c r="Y92" s="192"/>
      <c r="Z92" s="180"/>
      <c r="AA92" s="162"/>
      <c r="AB92" s="162"/>
      <c r="AC92" s="162"/>
      <c r="AD92" s="162"/>
    </row>
    <row r="93" spans="1:30" ht="9" customHeight="1">
      <c r="A93" s="237"/>
      <c r="B93" s="119"/>
      <c r="C93" s="119"/>
      <c r="D93" s="119"/>
      <c r="E93" s="137"/>
      <c r="F93" s="137"/>
      <c r="G93" s="202"/>
      <c r="H93" s="203"/>
      <c r="I93" s="203"/>
      <c r="J93" s="201"/>
      <c r="K93" s="137"/>
      <c r="L93" s="137"/>
      <c r="M93" s="202"/>
      <c r="N93" s="203"/>
      <c r="O93" s="203"/>
      <c r="P93" s="162"/>
      <c r="Q93" s="204"/>
      <c r="R93" s="204"/>
      <c r="S93" s="204"/>
      <c r="T93" s="204"/>
      <c r="U93" s="204"/>
      <c r="V93" s="204"/>
      <c r="W93" s="204"/>
      <c r="X93" s="204"/>
      <c r="Y93" s="204"/>
      <c r="Z93" s="162"/>
      <c r="AA93" s="162"/>
      <c r="AB93" s="162"/>
      <c r="AC93" s="162"/>
      <c r="AD93" s="162"/>
    </row>
    <row r="94" spans="1:30" ht="25.5" customHeight="1">
      <c r="A94" s="234" t="s">
        <v>459</v>
      </c>
      <c r="B94" s="227"/>
      <c r="C94" s="227"/>
      <c r="D94" s="227"/>
      <c r="E94" s="231"/>
      <c r="F94" s="719" t="s">
        <v>458</v>
      </c>
      <c r="G94" s="719"/>
      <c r="H94" s="719"/>
      <c r="I94" s="231"/>
      <c r="J94" s="231"/>
      <c r="K94" s="231"/>
      <c r="L94" s="719" t="s">
        <v>450</v>
      </c>
      <c r="M94" s="719"/>
      <c r="N94" s="719"/>
      <c r="O94" s="231"/>
      <c r="P94" s="231"/>
      <c r="Q94" s="231"/>
      <c r="R94" s="719" t="s">
        <v>341</v>
      </c>
      <c r="S94" s="719"/>
      <c r="T94" s="719"/>
      <c r="U94" s="231"/>
      <c r="V94" s="719" t="s">
        <v>342</v>
      </c>
      <c r="W94" s="719"/>
      <c r="X94" s="719"/>
      <c r="Y94" s="231"/>
      <c r="Z94" s="231"/>
    </row>
    <row r="95" spans="1:30" ht="9" customHeight="1" thickBot="1">
      <c r="A95" s="237"/>
      <c r="B95" s="119"/>
      <c r="C95" s="119"/>
      <c r="D95" s="119"/>
      <c r="E95" s="151"/>
      <c r="F95" s="191"/>
      <c r="G95" s="191"/>
      <c r="H95" s="151"/>
      <c r="I95" s="151"/>
      <c r="J95" s="189"/>
      <c r="K95" s="151"/>
      <c r="L95" s="191"/>
      <c r="M95" s="191"/>
      <c r="N95" s="151"/>
      <c r="O95" s="151"/>
      <c r="P95" s="175"/>
      <c r="Q95" s="192"/>
      <c r="R95" s="194"/>
      <c r="S95" s="194"/>
      <c r="T95" s="192"/>
      <c r="U95" s="192"/>
      <c r="V95" s="194"/>
      <c r="W95" s="194"/>
      <c r="X95" s="192"/>
      <c r="Y95" s="192"/>
      <c r="Z95" s="142"/>
    </row>
    <row r="96" spans="1:30" ht="25.5" customHeight="1" thickBot="1">
      <c r="A96" s="236" t="s">
        <v>459</v>
      </c>
      <c r="B96" s="228"/>
      <c r="C96" s="228"/>
      <c r="D96" s="228"/>
      <c r="E96" s="190"/>
      <c r="F96" s="720"/>
      <c r="G96" s="721"/>
      <c r="H96" s="722"/>
      <c r="I96" s="255"/>
      <c r="J96" s="243"/>
      <c r="K96" s="256"/>
      <c r="L96" s="723">
        <f>SUM(L98,L100)</f>
        <v>0</v>
      </c>
      <c r="M96" s="724"/>
      <c r="N96" s="725"/>
      <c r="O96" s="255"/>
      <c r="P96" s="244"/>
      <c r="Q96" s="258"/>
      <c r="R96" s="723"/>
      <c r="S96" s="724"/>
      <c r="T96" s="725"/>
      <c r="U96" s="246"/>
      <c r="V96" s="726">
        <f>R96-L96</f>
        <v>0</v>
      </c>
      <c r="W96" s="727"/>
      <c r="X96" s="728"/>
      <c r="Y96" s="193"/>
      <c r="Z96" s="229"/>
    </row>
    <row r="97" spans="1:30" ht="9" customHeight="1" thickBot="1">
      <c r="A97" s="235"/>
      <c r="B97" s="176"/>
      <c r="C97" s="176"/>
      <c r="D97" s="142"/>
      <c r="E97" s="151"/>
      <c r="F97" s="242"/>
      <c r="G97" s="242"/>
      <c r="H97" s="242"/>
      <c r="I97" s="242"/>
      <c r="J97" s="259"/>
      <c r="K97" s="242"/>
      <c r="L97" s="242"/>
      <c r="M97" s="242"/>
      <c r="N97" s="242"/>
      <c r="O97" s="242"/>
      <c r="P97" s="249"/>
      <c r="Q97" s="245"/>
      <c r="R97" s="245"/>
      <c r="S97" s="245"/>
      <c r="T97" s="245"/>
      <c r="U97" s="245"/>
      <c r="V97" s="245"/>
      <c r="W97" s="245"/>
      <c r="X97" s="245"/>
      <c r="Y97" s="192"/>
      <c r="Z97" s="142"/>
    </row>
    <row r="98" spans="1:30" ht="25.5" customHeight="1" thickBot="1">
      <c r="A98" s="238" t="s">
        <v>436</v>
      </c>
      <c r="B98" s="187"/>
      <c r="C98" s="187"/>
      <c r="D98" s="187"/>
      <c r="E98" s="151"/>
      <c r="F98" s="710"/>
      <c r="G98" s="711"/>
      <c r="H98" s="712"/>
      <c r="I98" s="242"/>
      <c r="J98" s="251" t="str">
        <f>W36&amp;A94&amp;A98</f>
        <v>METRÔ RIOAGENTES</v>
      </c>
      <c r="K98" s="242"/>
      <c r="L98" s="713">
        <f>SUM(L102,L106,L110,L114)</f>
        <v>0</v>
      </c>
      <c r="M98" s="714"/>
      <c r="N98" s="715"/>
      <c r="O98" s="242"/>
      <c r="P98" s="252"/>
      <c r="Q98" s="245"/>
      <c r="R98" s="713" t="e">
        <f>SUM(R102,R106,R110,R114)</f>
        <v>#REF!</v>
      </c>
      <c r="S98" s="714"/>
      <c r="T98" s="715"/>
      <c r="U98" s="253"/>
      <c r="V98" s="716" t="e">
        <f>R98-L98</f>
        <v>#REF!</v>
      </c>
      <c r="W98" s="717"/>
      <c r="X98" s="718"/>
      <c r="Y98" s="192"/>
      <c r="Z98" s="180"/>
    </row>
    <row r="99" spans="1:30" ht="9" customHeight="1" thickBot="1">
      <c r="A99" s="235"/>
      <c r="B99" s="176"/>
      <c r="C99" s="176"/>
      <c r="D99" s="142"/>
      <c r="E99" s="151"/>
      <c r="F99" s="242"/>
      <c r="G99" s="242"/>
      <c r="H99" s="242"/>
      <c r="I99" s="242"/>
      <c r="J99" s="259"/>
      <c r="K99" s="242"/>
      <c r="L99" s="242"/>
      <c r="M99" s="242"/>
      <c r="N99" s="242"/>
      <c r="O99" s="242"/>
      <c r="P99" s="249"/>
      <c r="Q99" s="245"/>
      <c r="R99" s="245"/>
      <c r="S99" s="245"/>
      <c r="T99" s="245"/>
      <c r="U99" s="245"/>
      <c r="V99" s="245"/>
      <c r="W99" s="245"/>
      <c r="X99" s="245"/>
      <c r="Y99" s="192"/>
      <c r="Z99" s="142"/>
    </row>
    <row r="100" spans="1:30" ht="25.5" customHeight="1" thickBot="1">
      <c r="A100" s="238" t="s">
        <v>418</v>
      </c>
      <c r="B100" s="187"/>
      <c r="C100" s="187"/>
      <c r="D100" s="187"/>
      <c r="E100" s="151"/>
      <c r="F100" s="710"/>
      <c r="G100" s="711"/>
      <c r="H100" s="712"/>
      <c r="I100" s="242"/>
      <c r="J100" s="251" t="str">
        <f>W36&amp;A94&amp;A100</f>
        <v>METRÔ RIOSUPERVISORES</v>
      </c>
      <c r="K100" s="242"/>
      <c r="L100" s="713">
        <f>SUM(L104,L108,L112,L116)</f>
        <v>0</v>
      </c>
      <c r="M100" s="714"/>
      <c r="N100" s="715"/>
      <c r="O100" s="242"/>
      <c r="P100" s="252"/>
      <c r="Q100" s="245"/>
      <c r="R100" s="713" t="e">
        <f>SUM(R104,R108,R112,R116)</f>
        <v>#REF!</v>
      </c>
      <c r="S100" s="714"/>
      <c r="T100" s="715"/>
      <c r="U100" s="253"/>
      <c r="V100" s="716" t="e">
        <f>R100-L100</f>
        <v>#REF!</v>
      </c>
      <c r="W100" s="717"/>
      <c r="X100" s="718"/>
      <c r="Y100" s="192"/>
      <c r="Z100" s="180"/>
    </row>
    <row r="101" spans="1:30" ht="9" customHeight="1" thickBot="1">
      <c r="A101" s="237"/>
      <c r="B101" s="119"/>
      <c r="C101" s="119"/>
      <c r="D101" s="119"/>
      <c r="E101" s="151"/>
      <c r="F101" s="247"/>
      <c r="G101" s="247"/>
      <c r="H101" s="242"/>
      <c r="I101" s="242"/>
      <c r="J101" s="248"/>
      <c r="K101" s="242"/>
      <c r="L101" s="247"/>
      <c r="M101" s="247"/>
      <c r="N101" s="242"/>
      <c r="O101" s="242"/>
      <c r="P101" s="249"/>
      <c r="Q101" s="245"/>
      <c r="R101" s="250"/>
      <c r="S101" s="250"/>
      <c r="T101" s="245"/>
      <c r="U101" s="245"/>
      <c r="V101" s="250"/>
      <c r="W101" s="250"/>
      <c r="X101" s="245"/>
      <c r="Y101" s="192"/>
      <c r="Z101" s="142"/>
    </row>
    <row r="102" spans="1:30" ht="25.5" customHeight="1" thickBot="1">
      <c r="A102" s="238" t="s">
        <v>460</v>
      </c>
      <c r="B102" s="187"/>
      <c r="C102" s="187"/>
      <c r="D102" s="187"/>
      <c r="E102" s="151"/>
      <c r="F102" s="710"/>
      <c r="G102" s="711"/>
      <c r="H102" s="712"/>
      <c r="I102" s="242"/>
      <c r="J102" s="251" t="str">
        <f>W18&amp;A94&amp;A102</f>
        <v>MÉDIOMETRÔ RIOAGENTES - CTR</v>
      </c>
      <c r="K102" s="242"/>
      <c r="L102" s="713">
        <f>VLOOKUP(J102,BASEDADOS,5,FALSE)</f>
        <v>0</v>
      </c>
      <c r="M102" s="714"/>
      <c r="N102" s="715"/>
      <c r="O102" s="242"/>
      <c r="P102" s="252"/>
      <c r="Q102" s="245"/>
      <c r="R102" s="713" t="e">
        <f>'Plano de Ação'!#REF!</f>
        <v>#REF!</v>
      </c>
      <c r="S102" s="714"/>
      <c r="T102" s="715"/>
      <c r="U102" s="253"/>
      <c r="V102" s="716" t="e">
        <f>R102-L102</f>
        <v>#REF!</v>
      </c>
      <c r="W102" s="717"/>
      <c r="X102" s="718"/>
      <c r="Y102" s="192"/>
      <c r="Z102" s="180"/>
    </row>
    <row r="103" spans="1:30" ht="9" customHeight="1" thickBot="1">
      <c r="A103" s="237"/>
      <c r="B103" s="119"/>
      <c r="C103" s="119"/>
      <c r="D103" s="119"/>
      <c r="E103" s="151"/>
      <c r="F103" s="247"/>
      <c r="G103" s="247"/>
      <c r="H103" s="242"/>
      <c r="I103" s="242"/>
      <c r="J103" s="248"/>
      <c r="K103" s="242"/>
      <c r="L103" s="247"/>
      <c r="M103" s="247"/>
      <c r="N103" s="242"/>
      <c r="O103" s="242"/>
      <c r="P103" s="249"/>
      <c r="Q103" s="245"/>
      <c r="R103" s="250"/>
      <c r="S103" s="250"/>
      <c r="T103" s="245"/>
      <c r="U103" s="245"/>
      <c r="V103" s="250"/>
      <c r="W103" s="250"/>
      <c r="X103" s="245"/>
      <c r="Y103" s="192"/>
      <c r="Z103" s="142"/>
      <c r="AA103" s="141"/>
      <c r="AB103" s="141"/>
    </row>
    <row r="104" spans="1:30" ht="25.5" customHeight="1" thickBot="1">
      <c r="A104" s="238" t="s">
        <v>461</v>
      </c>
      <c r="B104" s="187"/>
      <c r="C104" s="187"/>
      <c r="D104" s="187"/>
      <c r="E104" s="151"/>
      <c r="F104" s="710"/>
      <c r="G104" s="711"/>
      <c r="H104" s="712"/>
      <c r="I104" s="242"/>
      <c r="J104" s="251" t="str">
        <f>W18&amp;A94&amp;A104</f>
        <v>MÉDIOMETRÔ RIOSUPERVISORES - CTR</v>
      </c>
      <c r="K104" s="242"/>
      <c r="L104" s="713">
        <f>VLOOKUP(J104,BASEDADOS,5,FALSE)</f>
        <v>0</v>
      </c>
      <c r="M104" s="714"/>
      <c r="N104" s="715"/>
      <c r="O104" s="242"/>
      <c r="P104" s="252"/>
      <c r="Q104" s="245"/>
      <c r="R104" s="713" t="e">
        <f>'Plano de Ação'!#REF!</f>
        <v>#REF!</v>
      </c>
      <c r="S104" s="714"/>
      <c r="T104" s="715"/>
      <c r="U104" s="253"/>
      <c r="V104" s="716" t="e">
        <f>R104-L104</f>
        <v>#REF!</v>
      </c>
      <c r="W104" s="717"/>
      <c r="X104" s="718"/>
      <c r="Y104" s="192"/>
      <c r="Z104" s="180"/>
      <c r="AA104" s="162"/>
      <c r="AB104" s="162"/>
    </row>
    <row r="105" spans="1:30" ht="9" customHeight="1" thickBot="1">
      <c r="A105" s="237"/>
      <c r="B105" s="119"/>
      <c r="C105" s="119"/>
      <c r="D105" s="119"/>
      <c r="E105" s="151"/>
      <c r="F105" s="247"/>
      <c r="G105" s="247"/>
      <c r="H105" s="242"/>
      <c r="I105" s="242"/>
      <c r="J105" s="248"/>
      <c r="K105" s="242"/>
      <c r="L105" s="247"/>
      <c r="M105" s="247"/>
      <c r="N105" s="242"/>
      <c r="O105" s="242"/>
      <c r="P105" s="254"/>
      <c r="Q105" s="245"/>
      <c r="R105" s="250"/>
      <c r="S105" s="250"/>
      <c r="T105" s="245"/>
      <c r="U105" s="245"/>
      <c r="V105" s="250"/>
      <c r="W105" s="250"/>
      <c r="X105" s="245"/>
      <c r="Y105" s="192"/>
      <c r="Z105" s="142"/>
      <c r="AA105" s="162"/>
      <c r="AB105" s="162"/>
    </row>
    <row r="106" spans="1:30" ht="25.5" customHeight="1" thickBot="1">
      <c r="A106" s="238" t="s">
        <v>462</v>
      </c>
      <c r="B106" s="187"/>
      <c r="C106" s="187"/>
      <c r="D106" s="187"/>
      <c r="E106" s="190"/>
      <c r="F106" s="710"/>
      <c r="G106" s="711"/>
      <c r="H106" s="712"/>
      <c r="I106" s="255"/>
      <c r="J106" s="251" t="str">
        <f>W18&amp;A94&amp;A106</f>
        <v>MÉDIOMETRÔ RIOAGENTES - SCR</v>
      </c>
      <c r="K106" s="256"/>
      <c r="L106" s="713">
        <f>VLOOKUP(J106,BASEDADOS,5,FALSE)</f>
        <v>0</v>
      </c>
      <c r="M106" s="714"/>
      <c r="N106" s="715"/>
      <c r="O106" s="255"/>
      <c r="P106" s="257"/>
      <c r="Q106" s="258"/>
      <c r="R106" s="713" t="e">
        <f>'Plano de Ação'!#REF!</f>
        <v>#REF!</v>
      </c>
      <c r="S106" s="714"/>
      <c r="T106" s="715"/>
      <c r="U106" s="253"/>
      <c r="V106" s="716" t="e">
        <f>R106-L106</f>
        <v>#REF!</v>
      </c>
      <c r="W106" s="717"/>
      <c r="X106" s="718"/>
      <c r="Y106" s="193"/>
      <c r="Z106" s="188"/>
      <c r="AA106" s="162"/>
      <c r="AB106" s="162"/>
      <c r="AC106" s="162"/>
      <c r="AD106" s="162"/>
    </row>
    <row r="107" spans="1:30" ht="9" customHeight="1" thickBot="1">
      <c r="A107" s="239"/>
      <c r="B107" s="143"/>
      <c r="C107" s="143"/>
      <c r="D107" s="143"/>
      <c r="E107" s="152"/>
      <c r="F107" s="260"/>
      <c r="G107" s="260"/>
      <c r="H107" s="260"/>
      <c r="I107" s="260"/>
      <c r="J107" s="261"/>
      <c r="K107" s="260"/>
      <c r="L107" s="260"/>
      <c r="M107" s="260"/>
      <c r="N107" s="260"/>
      <c r="O107" s="260"/>
      <c r="P107" s="261"/>
      <c r="Q107" s="262"/>
      <c r="R107" s="262"/>
      <c r="S107" s="262"/>
      <c r="T107" s="262"/>
      <c r="U107" s="262"/>
      <c r="V107" s="262"/>
      <c r="W107" s="262"/>
      <c r="X107" s="262"/>
      <c r="Y107" s="197"/>
      <c r="Z107" s="143"/>
      <c r="AA107" s="162"/>
      <c r="AB107" s="162"/>
      <c r="AC107" s="162"/>
      <c r="AD107" s="162"/>
    </row>
    <row r="108" spans="1:30" ht="25.5" customHeight="1" thickBot="1">
      <c r="A108" s="238" t="s">
        <v>463</v>
      </c>
      <c r="B108" s="187"/>
      <c r="C108" s="187"/>
      <c r="D108" s="187"/>
      <c r="E108" s="151"/>
      <c r="F108" s="710"/>
      <c r="G108" s="711"/>
      <c r="H108" s="712"/>
      <c r="I108" s="242"/>
      <c r="J108" s="251" t="str">
        <f>W18&amp;A94&amp;A108</f>
        <v>MÉDIOMETRÔ RIOSUPERVISORES - SCR</v>
      </c>
      <c r="K108" s="242"/>
      <c r="L108" s="713">
        <f>VLOOKUP(J108,BASEDADOS,5,FALSE)</f>
        <v>0</v>
      </c>
      <c r="M108" s="714"/>
      <c r="N108" s="715"/>
      <c r="O108" s="242"/>
      <c r="P108" s="252"/>
      <c r="Q108" s="245"/>
      <c r="R108" s="713" t="e">
        <f>'Plano de Ação'!#REF!</f>
        <v>#REF!</v>
      </c>
      <c r="S108" s="714"/>
      <c r="T108" s="715"/>
      <c r="U108" s="253"/>
      <c r="V108" s="716" t="e">
        <f>R108-L108</f>
        <v>#REF!</v>
      </c>
      <c r="W108" s="717"/>
      <c r="X108" s="718"/>
      <c r="Y108" s="192"/>
      <c r="Z108" s="180"/>
      <c r="AA108" s="162"/>
      <c r="AB108" s="162"/>
      <c r="AC108" s="162"/>
      <c r="AD108" s="162"/>
    </row>
    <row r="109" spans="1:30" ht="9" customHeight="1" thickBot="1">
      <c r="A109" s="239"/>
      <c r="B109" s="143"/>
      <c r="C109" s="143"/>
      <c r="D109" s="143"/>
      <c r="E109" s="152"/>
      <c r="F109" s="260"/>
      <c r="G109" s="260"/>
      <c r="H109" s="260"/>
      <c r="I109" s="260"/>
      <c r="J109" s="261"/>
      <c r="K109" s="260"/>
      <c r="L109" s="260"/>
      <c r="M109" s="260"/>
      <c r="N109" s="260"/>
      <c r="O109" s="260"/>
      <c r="P109" s="261"/>
      <c r="Q109" s="262"/>
      <c r="R109" s="262"/>
      <c r="S109" s="262"/>
      <c r="T109" s="262"/>
      <c r="U109" s="262"/>
      <c r="V109" s="262"/>
      <c r="W109" s="262"/>
      <c r="X109" s="262"/>
      <c r="Y109" s="197"/>
      <c r="Z109" s="143"/>
      <c r="AA109" s="162"/>
      <c r="AB109" s="162"/>
      <c r="AC109" s="162"/>
      <c r="AD109" s="162"/>
    </row>
    <row r="110" spans="1:30" ht="25.5" customHeight="1" thickBot="1">
      <c r="A110" s="238" t="s">
        <v>464</v>
      </c>
      <c r="B110" s="187"/>
      <c r="C110" s="187"/>
      <c r="D110" s="187"/>
      <c r="E110" s="151"/>
      <c r="F110" s="710"/>
      <c r="G110" s="711"/>
      <c r="H110" s="712"/>
      <c r="I110" s="242"/>
      <c r="J110" s="251" t="str">
        <f>W18&amp;A94&amp;A110</f>
        <v>MÉDIOMETRÔ RIOAGENTES - MRC</v>
      </c>
      <c r="K110" s="242"/>
      <c r="L110" s="713">
        <f>VLOOKUP(J110,BASEDADOS,5,FALSE)</f>
        <v>0</v>
      </c>
      <c r="M110" s="714"/>
      <c r="N110" s="715"/>
      <c r="O110" s="242"/>
      <c r="P110" s="252"/>
      <c r="Q110" s="245"/>
      <c r="R110" s="713" t="e">
        <f>'Plano de Ação'!#REF!</f>
        <v>#REF!</v>
      </c>
      <c r="S110" s="714"/>
      <c r="T110" s="715"/>
      <c r="U110" s="253"/>
      <c r="V110" s="716" t="e">
        <f>R110-L110</f>
        <v>#REF!</v>
      </c>
      <c r="W110" s="717"/>
      <c r="X110" s="718"/>
      <c r="Y110" s="192"/>
      <c r="Z110" s="180"/>
      <c r="AA110" s="162"/>
      <c r="AB110" s="162"/>
      <c r="AC110" s="162"/>
      <c r="AD110" s="162"/>
    </row>
    <row r="111" spans="1:30" ht="9" customHeight="1" thickBot="1">
      <c r="A111" s="237"/>
      <c r="B111" s="119"/>
      <c r="C111" s="119"/>
      <c r="D111" s="119"/>
      <c r="E111" s="137"/>
      <c r="F111" s="247"/>
      <c r="G111" s="263"/>
      <c r="H111" s="264"/>
      <c r="I111" s="264"/>
      <c r="J111" s="265"/>
      <c r="K111" s="247"/>
      <c r="L111" s="247"/>
      <c r="M111" s="263"/>
      <c r="N111" s="264"/>
      <c r="O111" s="264"/>
      <c r="P111" s="266"/>
      <c r="Q111" s="267"/>
      <c r="R111" s="267"/>
      <c r="S111" s="267"/>
      <c r="T111" s="267"/>
      <c r="U111" s="267"/>
      <c r="V111" s="267"/>
      <c r="W111" s="267"/>
      <c r="X111" s="267"/>
      <c r="Y111" s="204"/>
      <c r="Z111" s="162"/>
      <c r="AA111" s="162"/>
      <c r="AB111" s="162"/>
      <c r="AC111" s="162"/>
      <c r="AD111" s="162"/>
    </row>
    <row r="112" spans="1:30" ht="25.5" customHeight="1" thickBot="1">
      <c r="A112" s="238" t="s">
        <v>465</v>
      </c>
      <c r="B112" s="187"/>
      <c r="C112" s="187"/>
      <c r="D112" s="187"/>
      <c r="E112" s="151"/>
      <c r="F112" s="710"/>
      <c r="G112" s="711"/>
      <c r="H112" s="712"/>
      <c r="I112" s="242"/>
      <c r="J112" s="251" t="str">
        <f>W18&amp;A94&amp;A112</f>
        <v>MÉDIOMETRÔ RIOSUPERVISORES - MRC</v>
      </c>
      <c r="K112" s="242"/>
      <c r="L112" s="713">
        <f>VLOOKUP(J112,BASEDADOS,5,FALSE)</f>
        <v>0</v>
      </c>
      <c r="M112" s="714"/>
      <c r="N112" s="715"/>
      <c r="O112" s="242"/>
      <c r="P112" s="252"/>
      <c r="Q112" s="245"/>
      <c r="R112" s="713" t="e">
        <f>'Plano de Ação'!#REF!</f>
        <v>#REF!</v>
      </c>
      <c r="S112" s="714"/>
      <c r="T112" s="715"/>
      <c r="U112" s="253"/>
      <c r="V112" s="716" t="e">
        <f>R112-L112</f>
        <v>#REF!</v>
      </c>
      <c r="W112" s="717"/>
      <c r="X112" s="718"/>
      <c r="Y112" s="192"/>
      <c r="Z112" s="180"/>
    </row>
    <row r="113" spans="1:28" ht="9" customHeight="1" thickBot="1">
      <c r="A113" s="237"/>
      <c r="B113" s="119"/>
      <c r="C113" s="119"/>
      <c r="D113" s="119"/>
      <c r="E113" s="151"/>
      <c r="F113" s="247"/>
      <c r="G113" s="247"/>
      <c r="H113" s="242"/>
      <c r="I113" s="242"/>
      <c r="J113" s="248"/>
      <c r="K113" s="242"/>
      <c r="L113" s="247"/>
      <c r="M113" s="247"/>
      <c r="N113" s="242"/>
      <c r="O113" s="242"/>
      <c r="P113" s="249"/>
      <c r="Q113" s="245"/>
      <c r="R113" s="250"/>
      <c r="S113" s="250"/>
      <c r="T113" s="245"/>
      <c r="U113" s="245"/>
      <c r="V113" s="250"/>
      <c r="W113" s="250"/>
      <c r="X113" s="245"/>
      <c r="Y113" s="192"/>
      <c r="Z113" s="142"/>
    </row>
    <row r="114" spans="1:28" ht="25.5" customHeight="1" thickBot="1">
      <c r="A114" s="238" t="s">
        <v>468</v>
      </c>
      <c r="B114" s="187"/>
      <c r="C114" s="187"/>
      <c r="D114" s="187"/>
      <c r="E114" s="151"/>
      <c r="F114" s="710"/>
      <c r="G114" s="711"/>
      <c r="H114" s="712"/>
      <c r="I114" s="242"/>
      <c r="J114" s="251" t="str">
        <f>W18&amp;A94&amp;A114</f>
        <v>MÉDIOMETRÔ RIOAGENTES - SFX</v>
      </c>
      <c r="K114" s="242"/>
      <c r="L114" s="713">
        <f>VLOOKUP(J114,BASEDADOS,5,FALSE)</f>
        <v>0</v>
      </c>
      <c r="M114" s="714"/>
      <c r="N114" s="715"/>
      <c r="O114" s="242"/>
      <c r="P114" s="252"/>
      <c r="Q114" s="245"/>
      <c r="R114" s="713" t="e">
        <f>'Plano de Ação'!#REF!</f>
        <v>#REF!</v>
      </c>
      <c r="S114" s="714"/>
      <c r="T114" s="715"/>
      <c r="U114" s="253"/>
      <c r="V114" s="716" t="e">
        <f>R114-L114</f>
        <v>#REF!</v>
      </c>
      <c r="W114" s="717"/>
      <c r="X114" s="718"/>
      <c r="Y114" s="192"/>
      <c r="Z114" s="180"/>
    </row>
    <row r="115" spans="1:28" ht="9" customHeight="1" thickBot="1">
      <c r="A115" s="237"/>
      <c r="B115" s="119"/>
      <c r="C115" s="119"/>
      <c r="D115" s="119"/>
      <c r="E115" s="151"/>
      <c r="F115" s="247"/>
      <c r="G115" s="247"/>
      <c r="H115" s="242"/>
      <c r="I115" s="242"/>
      <c r="J115" s="248"/>
      <c r="K115" s="242"/>
      <c r="L115" s="247"/>
      <c r="M115" s="247"/>
      <c r="N115" s="242"/>
      <c r="O115" s="242"/>
      <c r="P115" s="249"/>
      <c r="Q115" s="245"/>
      <c r="R115" s="250"/>
      <c r="S115" s="250"/>
      <c r="T115" s="245"/>
      <c r="U115" s="245"/>
      <c r="V115" s="250"/>
      <c r="W115" s="250"/>
      <c r="X115" s="245"/>
      <c r="Y115" s="192"/>
      <c r="Z115" s="142"/>
      <c r="AA115" s="141"/>
      <c r="AB115" s="141"/>
    </row>
    <row r="116" spans="1:28" ht="25.5" customHeight="1" thickBot="1">
      <c r="A116" s="238" t="s">
        <v>469</v>
      </c>
      <c r="B116" s="187"/>
      <c r="C116" s="187"/>
      <c r="D116" s="187"/>
      <c r="E116" s="151"/>
      <c r="F116" s="710"/>
      <c r="G116" s="711"/>
      <c r="H116" s="712"/>
      <c r="I116" s="242"/>
      <c r="J116" s="251" t="str">
        <f>W18&amp;A94&amp;A116</f>
        <v>MÉDIOMETRÔ RIOSUPERVISORES - SFX</v>
      </c>
      <c r="K116" s="242"/>
      <c r="L116" s="713">
        <f>VLOOKUP(J116,BASEDADOS,5,FALSE)</f>
        <v>0</v>
      </c>
      <c r="M116" s="714"/>
      <c r="N116" s="715"/>
      <c r="O116" s="242"/>
      <c r="P116" s="252"/>
      <c r="Q116" s="245"/>
      <c r="R116" s="713" t="e">
        <f>'Plano de Ação'!#REF!</f>
        <v>#REF!</v>
      </c>
      <c r="S116" s="714"/>
      <c r="T116" s="715"/>
      <c r="U116" s="253"/>
      <c r="V116" s="716" t="e">
        <f>R116-L116</f>
        <v>#REF!</v>
      </c>
      <c r="W116" s="717"/>
      <c r="X116" s="718"/>
      <c r="Y116" s="192"/>
      <c r="Z116" s="180"/>
      <c r="AA116" s="162"/>
      <c r="AB116" s="162"/>
    </row>
    <row r="117" spans="1:28" ht="9" customHeight="1">
      <c r="A117" s="237"/>
      <c r="B117" s="119"/>
      <c r="C117" s="119"/>
      <c r="D117" s="119"/>
      <c r="E117" s="151"/>
      <c r="F117" s="191"/>
      <c r="G117" s="191"/>
      <c r="H117" s="151"/>
      <c r="I117" s="151"/>
      <c r="J117" s="189"/>
      <c r="K117" s="151"/>
      <c r="L117" s="191"/>
      <c r="M117" s="191"/>
      <c r="N117" s="151"/>
      <c r="O117" s="151"/>
      <c r="P117" s="175"/>
      <c r="Q117" s="192"/>
      <c r="R117" s="194"/>
      <c r="S117" s="194"/>
      <c r="T117" s="192"/>
      <c r="U117" s="192"/>
      <c r="V117" s="194"/>
      <c r="W117" s="194"/>
      <c r="X117" s="192"/>
      <c r="Y117" s="192"/>
      <c r="Z117" s="142"/>
      <c r="AA117" s="162"/>
      <c r="AB117" s="162"/>
    </row>
    <row r="118" spans="1:28" ht="25.5" customHeight="1">
      <c r="A118" s="234" t="s">
        <v>449</v>
      </c>
      <c r="B118" s="227"/>
      <c r="C118" s="227"/>
      <c r="D118" s="227"/>
      <c r="E118" s="231"/>
      <c r="F118" s="719" t="s">
        <v>458</v>
      </c>
      <c r="G118" s="719"/>
      <c r="H118" s="719"/>
      <c r="I118" s="231"/>
      <c r="J118" s="231"/>
      <c r="K118" s="231"/>
      <c r="L118" s="719" t="s">
        <v>450</v>
      </c>
      <c r="M118" s="719"/>
      <c r="N118" s="719"/>
      <c r="O118" s="231"/>
      <c r="P118" s="231"/>
      <c r="Q118" s="231"/>
      <c r="R118" s="719" t="s">
        <v>341</v>
      </c>
      <c r="S118" s="719"/>
      <c r="T118" s="719"/>
      <c r="U118" s="231"/>
      <c r="V118" s="719" t="s">
        <v>342</v>
      </c>
      <c r="W118" s="719"/>
      <c r="X118" s="719"/>
      <c r="Y118" s="231"/>
      <c r="Z118" s="231"/>
    </row>
    <row r="119" spans="1:28" ht="9" customHeight="1" thickBot="1">
      <c r="A119" s="237"/>
      <c r="B119" s="119"/>
      <c r="C119" s="119"/>
      <c r="D119" s="119"/>
      <c r="E119" s="151"/>
      <c r="F119" s="191"/>
      <c r="G119" s="191"/>
      <c r="H119" s="151"/>
      <c r="I119" s="151"/>
      <c r="J119" s="189"/>
      <c r="K119" s="151"/>
      <c r="L119" s="191"/>
      <c r="M119" s="191"/>
      <c r="N119" s="151"/>
      <c r="O119" s="151"/>
      <c r="P119" s="175"/>
      <c r="Q119" s="192"/>
      <c r="R119" s="194"/>
      <c r="S119" s="194"/>
      <c r="T119" s="192"/>
      <c r="U119" s="192"/>
      <c r="V119" s="194"/>
      <c r="W119" s="194"/>
      <c r="X119" s="192"/>
      <c r="Y119" s="192"/>
      <c r="Z119" s="142"/>
    </row>
    <row r="120" spans="1:28" ht="25.5" customHeight="1" thickBot="1">
      <c r="A120" s="236" t="s">
        <v>449</v>
      </c>
      <c r="B120" s="228"/>
      <c r="C120" s="228"/>
      <c r="D120" s="228"/>
      <c r="E120" s="190"/>
      <c r="F120" s="720"/>
      <c r="G120" s="721"/>
      <c r="H120" s="722"/>
      <c r="I120" s="255"/>
      <c r="J120" s="243"/>
      <c r="K120" s="256"/>
      <c r="L120" s="723">
        <f>SUM(L122,L124)</f>
        <v>0</v>
      </c>
      <c r="M120" s="724"/>
      <c r="N120" s="725"/>
      <c r="O120" s="255"/>
      <c r="P120" s="244"/>
      <c r="Q120" s="258"/>
      <c r="R120" s="723"/>
      <c r="S120" s="724"/>
      <c r="T120" s="725"/>
      <c r="U120" s="246"/>
      <c r="V120" s="726">
        <f>R120-L120</f>
        <v>0</v>
      </c>
      <c r="W120" s="727"/>
      <c r="X120" s="728"/>
      <c r="Y120" s="193"/>
      <c r="Z120" s="229"/>
    </row>
    <row r="121" spans="1:28" ht="9" customHeight="1" thickBot="1">
      <c r="A121" s="235"/>
      <c r="B121" s="176"/>
      <c r="C121" s="176"/>
      <c r="D121" s="142"/>
      <c r="E121" s="151"/>
      <c r="F121" s="242"/>
      <c r="G121" s="242"/>
      <c r="H121" s="242"/>
      <c r="I121" s="242"/>
      <c r="J121" s="259"/>
      <c r="K121" s="242"/>
      <c r="L121" s="242"/>
      <c r="M121" s="242"/>
      <c r="N121" s="242"/>
      <c r="O121" s="242"/>
      <c r="P121" s="249"/>
      <c r="Q121" s="245"/>
      <c r="R121" s="245"/>
      <c r="S121" s="245"/>
      <c r="T121" s="245"/>
      <c r="U121" s="245"/>
      <c r="V121" s="245"/>
      <c r="W121" s="245"/>
      <c r="X121" s="245"/>
      <c r="Y121" s="192"/>
      <c r="Z121" s="142"/>
    </row>
    <row r="122" spans="1:28" ht="25.5" customHeight="1" thickBot="1">
      <c r="A122" s="238" t="s">
        <v>436</v>
      </c>
      <c r="B122" s="187"/>
      <c r="C122" s="187"/>
      <c r="D122" s="187"/>
      <c r="E122" s="151"/>
      <c r="F122" s="710"/>
      <c r="G122" s="711"/>
      <c r="H122" s="712"/>
      <c r="I122" s="242"/>
      <c r="J122" s="251" t="str">
        <f>W60&amp;A118&amp;A122</f>
        <v>SUPERVIAAGENTES</v>
      </c>
      <c r="K122" s="242"/>
      <c r="L122" s="713">
        <f>SUM(L126,L130,L134,L138)</f>
        <v>0</v>
      </c>
      <c r="M122" s="714"/>
      <c r="N122" s="715"/>
      <c r="O122" s="242"/>
      <c r="P122" s="252"/>
      <c r="Q122" s="245"/>
      <c r="R122" s="713" t="e">
        <f>SUM(R126,R130,R134,R138)</f>
        <v>#REF!</v>
      </c>
      <c r="S122" s="714"/>
      <c r="T122" s="715"/>
      <c r="U122" s="253"/>
      <c r="V122" s="716" t="e">
        <f>R122-L122</f>
        <v>#REF!</v>
      </c>
      <c r="W122" s="717"/>
      <c r="X122" s="718"/>
      <c r="Y122" s="192"/>
      <c r="Z122" s="180"/>
    </row>
    <row r="123" spans="1:28" ht="9" customHeight="1" thickBot="1">
      <c r="A123" s="235"/>
      <c r="B123" s="176"/>
      <c r="C123" s="176"/>
      <c r="D123" s="142"/>
      <c r="E123" s="151"/>
      <c r="F123" s="242"/>
      <c r="G123" s="242"/>
      <c r="H123" s="242"/>
      <c r="I123" s="242"/>
      <c r="J123" s="259"/>
      <c r="K123" s="242"/>
      <c r="L123" s="242"/>
      <c r="M123" s="242"/>
      <c r="N123" s="242"/>
      <c r="O123" s="242"/>
      <c r="P123" s="249"/>
      <c r="Q123" s="245"/>
      <c r="R123" s="245"/>
      <c r="S123" s="245"/>
      <c r="T123" s="245"/>
      <c r="U123" s="245"/>
      <c r="V123" s="245"/>
      <c r="W123" s="245"/>
      <c r="X123" s="245"/>
      <c r="Y123" s="192"/>
      <c r="Z123" s="142"/>
    </row>
    <row r="124" spans="1:28" ht="25.5" customHeight="1" thickBot="1">
      <c r="A124" s="238" t="s">
        <v>418</v>
      </c>
      <c r="B124" s="187"/>
      <c r="C124" s="187"/>
      <c r="D124" s="187"/>
      <c r="E124" s="151"/>
      <c r="F124" s="710"/>
      <c r="G124" s="711"/>
      <c r="H124" s="712"/>
      <c r="I124" s="242"/>
      <c r="J124" s="251" t="str">
        <f>W60&amp;A118&amp;A124</f>
        <v>SUPERVIASUPERVISORES</v>
      </c>
      <c r="K124" s="242"/>
      <c r="L124" s="713">
        <f>SUM(L128,L132,L136,L140)</f>
        <v>0</v>
      </c>
      <c r="M124" s="714"/>
      <c r="N124" s="715"/>
      <c r="O124" s="242"/>
      <c r="P124" s="252"/>
      <c r="Q124" s="245"/>
      <c r="R124" s="713" t="e">
        <f>SUM(R128,R132,R136,R140)</f>
        <v>#REF!</v>
      </c>
      <c r="S124" s="714"/>
      <c r="T124" s="715"/>
      <c r="U124" s="253"/>
      <c r="V124" s="716" t="e">
        <f>R124-L124</f>
        <v>#REF!</v>
      </c>
      <c r="W124" s="717"/>
      <c r="X124" s="718"/>
      <c r="Y124" s="192"/>
      <c r="Z124" s="180"/>
    </row>
    <row r="125" spans="1:28" ht="9" customHeight="1" thickBot="1">
      <c r="A125" s="237"/>
      <c r="B125" s="119"/>
      <c r="C125" s="119"/>
      <c r="D125" s="119"/>
      <c r="E125" s="151"/>
      <c r="F125" s="247"/>
      <c r="G125" s="247"/>
      <c r="H125" s="242"/>
      <c r="I125" s="242"/>
      <c r="J125" s="248"/>
      <c r="K125" s="242"/>
      <c r="L125" s="247"/>
      <c r="M125" s="247"/>
      <c r="N125" s="242"/>
      <c r="O125" s="242"/>
      <c r="P125" s="249"/>
      <c r="Q125" s="245"/>
      <c r="R125" s="250"/>
      <c r="S125" s="250"/>
      <c r="T125" s="245"/>
      <c r="U125" s="245"/>
      <c r="V125" s="250"/>
      <c r="W125" s="250"/>
      <c r="X125" s="245"/>
      <c r="Y125" s="192"/>
      <c r="Z125" s="142"/>
    </row>
    <row r="126" spans="1:28" ht="25.5" customHeight="1" thickBot="1">
      <c r="A126" s="238" t="s">
        <v>460</v>
      </c>
      <c r="B126" s="187"/>
      <c r="C126" s="187"/>
      <c r="D126" s="187"/>
      <c r="E126" s="151"/>
      <c r="F126" s="710"/>
      <c r="G126" s="711"/>
      <c r="H126" s="712"/>
      <c r="I126" s="242"/>
      <c r="J126" s="251" t="str">
        <f>W18&amp;A118&amp;A126</f>
        <v>MÉDIOSUPERVIAAGENTES - CTR</v>
      </c>
      <c r="K126" s="242"/>
      <c r="L126" s="713">
        <f>VLOOKUP(J126,BASEDADOS,5,FALSE)</f>
        <v>0</v>
      </c>
      <c r="M126" s="714"/>
      <c r="N126" s="715"/>
      <c r="O126" s="242"/>
      <c r="P126" s="252"/>
      <c r="Q126" s="245"/>
      <c r="R126" s="713" t="e">
        <f>'Plano de Ação'!#REF!</f>
        <v>#REF!</v>
      </c>
      <c r="S126" s="714"/>
      <c r="T126" s="715"/>
      <c r="U126" s="253"/>
      <c r="V126" s="716" t="e">
        <f>R126-L126</f>
        <v>#REF!</v>
      </c>
      <c r="W126" s="717"/>
      <c r="X126" s="718"/>
      <c r="Y126" s="192"/>
      <c r="Z126" s="180"/>
    </row>
    <row r="127" spans="1:28" ht="9" customHeight="1" thickBot="1">
      <c r="A127" s="237"/>
      <c r="B127" s="119"/>
      <c r="C127" s="119"/>
      <c r="D127" s="119"/>
      <c r="E127" s="151"/>
      <c r="F127" s="247"/>
      <c r="G127" s="247"/>
      <c r="H127" s="242"/>
      <c r="I127" s="242"/>
      <c r="J127" s="248"/>
      <c r="K127" s="242"/>
      <c r="L127" s="247"/>
      <c r="M127" s="247"/>
      <c r="N127" s="242"/>
      <c r="O127" s="242"/>
      <c r="P127" s="249"/>
      <c r="Q127" s="245"/>
      <c r="R127" s="250"/>
      <c r="S127" s="250"/>
      <c r="T127" s="245"/>
      <c r="U127" s="245"/>
      <c r="V127" s="250"/>
      <c r="W127" s="250"/>
      <c r="X127" s="245"/>
      <c r="Y127" s="192"/>
      <c r="Z127" s="142"/>
      <c r="AA127" s="141"/>
      <c r="AB127" s="141"/>
    </row>
    <row r="128" spans="1:28" ht="25.5" customHeight="1" thickBot="1">
      <c r="A128" s="238" t="s">
        <v>461</v>
      </c>
      <c r="B128" s="187"/>
      <c r="C128" s="187"/>
      <c r="D128" s="187"/>
      <c r="E128" s="151"/>
      <c r="F128" s="710"/>
      <c r="G128" s="711"/>
      <c r="H128" s="712"/>
      <c r="I128" s="242"/>
      <c r="J128" s="251" t="str">
        <f>W18&amp;A118&amp;A128</f>
        <v>MÉDIOSUPERVIASUPERVISORES - CTR</v>
      </c>
      <c r="K128" s="242"/>
      <c r="L128" s="713">
        <f>VLOOKUP(J128,BASEDADOS,5,FALSE)</f>
        <v>0</v>
      </c>
      <c r="M128" s="714"/>
      <c r="N128" s="715"/>
      <c r="O128" s="242"/>
      <c r="P128" s="252"/>
      <c r="Q128" s="245"/>
      <c r="R128" s="713" t="e">
        <f>'Plano de Ação'!#REF!</f>
        <v>#REF!</v>
      </c>
      <c r="S128" s="714"/>
      <c r="T128" s="715"/>
      <c r="U128" s="253"/>
      <c r="V128" s="716" t="e">
        <f>R128-L128</f>
        <v>#REF!</v>
      </c>
      <c r="W128" s="717"/>
      <c r="X128" s="718"/>
      <c r="Y128" s="192"/>
      <c r="Z128" s="180"/>
      <c r="AA128" s="162"/>
      <c r="AB128" s="162"/>
    </row>
    <row r="129" spans="1:30" ht="9" customHeight="1" thickBot="1">
      <c r="A129" s="237"/>
      <c r="B129" s="119"/>
      <c r="C129" s="119"/>
      <c r="D129" s="119"/>
      <c r="E129" s="151"/>
      <c r="F129" s="247"/>
      <c r="G129" s="247"/>
      <c r="H129" s="242"/>
      <c r="I129" s="242"/>
      <c r="J129" s="248"/>
      <c r="K129" s="242"/>
      <c r="L129" s="247"/>
      <c r="M129" s="247"/>
      <c r="N129" s="242"/>
      <c r="O129" s="242"/>
      <c r="P129" s="254"/>
      <c r="Q129" s="245"/>
      <c r="R129" s="250"/>
      <c r="S129" s="250"/>
      <c r="T129" s="245"/>
      <c r="U129" s="245"/>
      <c r="V129" s="250"/>
      <c r="W129" s="250"/>
      <c r="X129" s="245"/>
      <c r="Y129" s="192"/>
      <c r="Z129" s="142"/>
      <c r="AA129" s="162"/>
      <c r="AB129" s="162"/>
    </row>
    <row r="130" spans="1:30" ht="25.5" customHeight="1" thickBot="1">
      <c r="A130" s="238" t="s">
        <v>462</v>
      </c>
      <c r="B130" s="187"/>
      <c r="C130" s="187"/>
      <c r="D130" s="187"/>
      <c r="E130" s="190"/>
      <c r="F130" s="710"/>
      <c r="G130" s="711"/>
      <c r="H130" s="712"/>
      <c r="I130" s="255"/>
      <c r="J130" s="251" t="str">
        <f>W18&amp;A118&amp;A130</f>
        <v>MÉDIOSUPERVIAAGENTES - SCR</v>
      </c>
      <c r="K130" s="256"/>
      <c r="L130" s="713">
        <f>VLOOKUP(J130,BASEDADOS,5,FALSE)</f>
        <v>0</v>
      </c>
      <c r="M130" s="714"/>
      <c r="N130" s="715"/>
      <c r="O130" s="255"/>
      <c r="P130" s="257"/>
      <c r="Q130" s="258"/>
      <c r="R130" s="713" t="e">
        <f>'Plano de Ação'!#REF!</f>
        <v>#REF!</v>
      </c>
      <c r="S130" s="714"/>
      <c r="T130" s="715"/>
      <c r="U130" s="253"/>
      <c r="V130" s="716" t="e">
        <f>R130-L130</f>
        <v>#REF!</v>
      </c>
      <c r="W130" s="717"/>
      <c r="X130" s="718"/>
      <c r="Y130" s="193"/>
      <c r="Z130" s="188"/>
      <c r="AA130" s="162"/>
      <c r="AB130" s="162"/>
      <c r="AC130" s="162"/>
      <c r="AD130" s="162"/>
    </row>
    <row r="131" spans="1:30" ht="9" customHeight="1" thickBot="1">
      <c r="A131" s="239"/>
      <c r="B131" s="143"/>
      <c r="C131" s="143"/>
      <c r="D131" s="143"/>
      <c r="E131" s="152"/>
      <c r="F131" s="260"/>
      <c r="G131" s="260"/>
      <c r="H131" s="260"/>
      <c r="I131" s="260"/>
      <c r="J131" s="261"/>
      <c r="K131" s="260"/>
      <c r="L131" s="260"/>
      <c r="M131" s="260"/>
      <c r="N131" s="260"/>
      <c r="O131" s="260"/>
      <c r="P131" s="261"/>
      <c r="Q131" s="262"/>
      <c r="R131" s="262"/>
      <c r="S131" s="262"/>
      <c r="T131" s="262"/>
      <c r="U131" s="262"/>
      <c r="V131" s="262"/>
      <c r="W131" s="262"/>
      <c r="X131" s="262"/>
      <c r="Y131" s="197"/>
      <c r="Z131" s="143"/>
      <c r="AA131" s="162"/>
      <c r="AB131" s="162"/>
      <c r="AC131" s="162"/>
      <c r="AD131" s="162"/>
    </row>
    <row r="132" spans="1:30" ht="25.5" customHeight="1" thickBot="1">
      <c r="A132" s="238" t="s">
        <v>463</v>
      </c>
      <c r="B132" s="187"/>
      <c r="C132" s="187"/>
      <c r="D132" s="187"/>
      <c r="E132" s="151"/>
      <c r="F132" s="710"/>
      <c r="G132" s="711"/>
      <c r="H132" s="712"/>
      <c r="I132" s="242"/>
      <c r="J132" s="251" t="str">
        <f>W18&amp;A118&amp;A132</f>
        <v>MÉDIOSUPERVIASUPERVISORES - SCR</v>
      </c>
      <c r="K132" s="242"/>
      <c r="L132" s="713">
        <f>VLOOKUP(J132,BASEDADOS,5,FALSE)</f>
        <v>0</v>
      </c>
      <c r="M132" s="714"/>
      <c r="N132" s="715"/>
      <c r="O132" s="242"/>
      <c r="P132" s="252"/>
      <c r="Q132" s="245"/>
      <c r="R132" s="713" t="e">
        <f>'Plano de Ação'!#REF!</f>
        <v>#REF!</v>
      </c>
      <c r="S132" s="714"/>
      <c r="T132" s="715"/>
      <c r="U132" s="253"/>
      <c r="V132" s="716" t="e">
        <f>R132-L132</f>
        <v>#REF!</v>
      </c>
      <c r="W132" s="717"/>
      <c r="X132" s="718"/>
      <c r="Y132" s="192"/>
      <c r="Z132" s="180"/>
      <c r="AA132" s="162"/>
      <c r="AB132" s="162"/>
      <c r="AC132" s="162"/>
      <c r="AD132" s="162"/>
    </row>
    <row r="133" spans="1:30" ht="9" customHeight="1" thickBot="1">
      <c r="A133" s="239"/>
      <c r="B133" s="143"/>
      <c r="C133" s="143"/>
      <c r="D133" s="143"/>
      <c r="E133" s="152"/>
      <c r="F133" s="260"/>
      <c r="G133" s="260"/>
      <c r="H133" s="260"/>
      <c r="I133" s="260"/>
      <c r="J133" s="261"/>
      <c r="K133" s="260"/>
      <c r="L133" s="260"/>
      <c r="M133" s="260"/>
      <c r="N133" s="260"/>
      <c r="O133" s="260"/>
      <c r="P133" s="261"/>
      <c r="Q133" s="262"/>
      <c r="R133" s="262"/>
      <c r="S133" s="262"/>
      <c r="T133" s="262"/>
      <c r="U133" s="262"/>
      <c r="V133" s="262"/>
      <c r="W133" s="262"/>
      <c r="X133" s="262"/>
      <c r="Y133" s="197"/>
      <c r="Z133" s="143"/>
      <c r="AA133" s="162"/>
      <c r="AB133" s="162"/>
      <c r="AC133" s="162"/>
      <c r="AD133" s="162"/>
    </row>
    <row r="134" spans="1:30" ht="25.5" customHeight="1" thickBot="1">
      <c r="A134" s="238" t="s">
        <v>464</v>
      </c>
      <c r="B134" s="187"/>
      <c r="C134" s="187"/>
      <c r="D134" s="187"/>
      <c r="E134" s="151"/>
      <c r="F134" s="710"/>
      <c r="G134" s="711"/>
      <c r="H134" s="712"/>
      <c r="I134" s="242"/>
      <c r="J134" s="251" t="str">
        <f>W18&amp;A118&amp;A134</f>
        <v>MÉDIOSUPERVIAAGENTES - MRC</v>
      </c>
      <c r="K134" s="242"/>
      <c r="L134" s="713">
        <f>VLOOKUP(J134,BASEDADOS,5,FALSE)</f>
        <v>0</v>
      </c>
      <c r="M134" s="714"/>
      <c r="N134" s="715"/>
      <c r="O134" s="242"/>
      <c r="P134" s="252"/>
      <c r="Q134" s="245"/>
      <c r="R134" s="713" t="e">
        <f>'Plano de Ação'!#REF!</f>
        <v>#REF!</v>
      </c>
      <c r="S134" s="714"/>
      <c r="T134" s="715"/>
      <c r="U134" s="253"/>
      <c r="V134" s="716" t="e">
        <f>R134-L134</f>
        <v>#REF!</v>
      </c>
      <c r="W134" s="717"/>
      <c r="X134" s="718"/>
      <c r="Y134" s="192"/>
      <c r="Z134" s="180"/>
      <c r="AA134" s="162"/>
      <c r="AB134" s="162"/>
      <c r="AC134" s="162"/>
      <c r="AD134" s="162"/>
    </row>
    <row r="135" spans="1:30" ht="9" customHeight="1" thickBot="1">
      <c r="A135" s="237"/>
      <c r="B135" s="119"/>
      <c r="C135" s="119"/>
      <c r="D135" s="119"/>
      <c r="E135" s="137"/>
      <c r="F135" s="247"/>
      <c r="G135" s="263"/>
      <c r="H135" s="264"/>
      <c r="I135" s="264"/>
      <c r="J135" s="265"/>
      <c r="K135" s="247"/>
      <c r="L135" s="247"/>
      <c r="M135" s="263"/>
      <c r="N135" s="264"/>
      <c r="O135" s="264"/>
      <c r="P135" s="266"/>
      <c r="Q135" s="267"/>
      <c r="R135" s="267"/>
      <c r="S135" s="267"/>
      <c r="T135" s="267"/>
      <c r="U135" s="267"/>
      <c r="V135" s="267"/>
      <c r="W135" s="267"/>
      <c r="X135" s="267"/>
      <c r="Y135" s="204"/>
      <c r="Z135" s="162"/>
      <c r="AA135" s="162"/>
      <c r="AB135" s="162"/>
      <c r="AC135" s="162"/>
      <c r="AD135" s="162"/>
    </row>
    <row r="136" spans="1:30" ht="25.5" customHeight="1" thickBot="1">
      <c r="A136" s="238" t="s">
        <v>465</v>
      </c>
      <c r="B136" s="187"/>
      <c r="C136" s="187"/>
      <c r="D136" s="187"/>
      <c r="E136" s="151"/>
      <c r="F136" s="710"/>
      <c r="G136" s="711"/>
      <c r="H136" s="712"/>
      <c r="I136" s="242"/>
      <c r="J136" s="251" t="str">
        <f>W18&amp;A118&amp;A136</f>
        <v>MÉDIOSUPERVIASUPERVISORES - MRC</v>
      </c>
      <c r="K136" s="242"/>
      <c r="L136" s="713">
        <f>VLOOKUP(J136,BASEDADOS,5,FALSE)</f>
        <v>0</v>
      </c>
      <c r="M136" s="714"/>
      <c r="N136" s="715"/>
      <c r="O136" s="242"/>
      <c r="P136" s="252"/>
      <c r="Q136" s="245"/>
      <c r="R136" s="713" t="e">
        <f>'Plano de Ação'!#REF!</f>
        <v>#REF!</v>
      </c>
      <c r="S136" s="714"/>
      <c r="T136" s="715"/>
      <c r="U136" s="253"/>
      <c r="V136" s="716" t="e">
        <f>R136-L136</f>
        <v>#REF!</v>
      </c>
      <c r="W136" s="717"/>
      <c r="X136" s="718"/>
      <c r="Y136" s="192"/>
      <c r="Z136" s="180"/>
    </row>
    <row r="137" spans="1:30" ht="9" customHeight="1" thickBot="1">
      <c r="A137" s="237"/>
      <c r="B137" s="119"/>
      <c r="C137" s="119"/>
      <c r="D137" s="119"/>
      <c r="E137" s="151"/>
      <c r="F137" s="247"/>
      <c r="G137" s="247"/>
      <c r="H137" s="242"/>
      <c r="I137" s="242"/>
      <c r="J137" s="248"/>
      <c r="K137" s="242"/>
      <c r="L137" s="247"/>
      <c r="M137" s="247"/>
      <c r="N137" s="242"/>
      <c r="O137" s="242"/>
      <c r="P137" s="249"/>
      <c r="Q137" s="245"/>
      <c r="R137" s="250"/>
      <c r="S137" s="250"/>
      <c r="T137" s="245"/>
      <c r="U137" s="245"/>
      <c r="V137" s="250"/>
      <c r="W137" s="250"/>
      <c r="X137" s="245"/>
      <c r="Y137" s="192"/>
      <c r="Z137" s="142"/>
    </row>
    <row r="138" spans="1:30" ht="25.5" customHeight="1" thickBot="1">
      <c r="A138" s="238" t="s">
        <v>466</v>
      </c>
      <c r="B138" s="187"/>
      <c r="C138" s="187"/>
      <c r="D138" s="187"/>
      <c r="E138" s="151"/>
      <c r="F138" s="710"/>
      <c r="G138" s="711"/>
      <c r="H138" s="712"/>
      <c r="I138" s="242"/>
      <c r="J138" s="251" t="str">
        <f>W18&amp;A118&amp;A138</f>
        <v>MÉDIOSUPERVIAAGENTES - EDE</v>
      </c>
      <c r="K138" s="242"/>
      <c r="L138" s="713">
        <f>VLOOKUP(J138,BASEDADOS,5,FALSE)</f>
        <v>0</v>
      </c>
      <c r="M138" s="714"/>
      <c r="N138" s="715"/>
      <c r="O138" s="242"/>
      <c r="P138" s="252"/>
      <c r="Q138" s="245"/>
      <c r="R138" s="713" t="e">
        <f>'Plano de Ação'!#REF!</f>
        <v>#REF!</v>
      </c>
      <c r="S138" s="714"/>
      <c r="T138" s="715"/>
      <c r="U138" s="253"/>
      <c r="V138" s="716" t="e">
        <f>R138-L138</f>
        <v>#REF!</v>
      </c>
      <c r="W138" s="717"/>
      <c r="X138" s="718"/>
      <c r="Y138" s="192"/>
      <c r="Z138" s="180"/>
    </row>
    <row r="139" spans="1:30" ht="9" customHeight="1" thickBot="1">
      <c r="A139" s="237"/>
      <c r="B139" s="119"/>
      <c r="C139" s="119"/>
      <c r="D139" s="119"/>
      <c r="E139" s="151"/>
      <c r="F139" s="247"/>
      <c r="G139" s="247"/>
      <c r="H139" s="242"/>
      <c r="I139" s="242"/>
      <c r="J139" s="248"/>
      <c r="K139" s="242"/>
      <c r="L139" s="247"/>
      <c r="M139" s="247"/>
      <c r="N139" s="242"/>
      <c r="O139" s="242"/>
      <c r="P139" s="249"/>
      <c r="Q139" s="245"/>
      <c r="R139" s="250"/>
      <c r="S139" s="250"/>
      <c r="T139" s="245"/>
      <c r="U139" s="245"/>
      <c r="V139" s="250"/>
      <c r="W139" s="250"/>
      <c r="X139" s="245"/>
      <c r="Y139" s="192"/>
      <c r="Z139" s="142"/>
      <c r="AA139" s="141"/>
      <c r="AB139" s="141"/>
    </row>
    <row r="140" spans="1:30" ht="25.5" customHeight="1" thickBot="1">
      <c r="A140" s="238" t="s">
        <v>467</v>
      </c>
      <c r="B140" s="187"/>
      <c r="C140" s="187"/>
      <c r="D140" s="187"/>
      <c r="E140" s="151"/>
      <c r="F140" s="710"/>
      <c r="G140" s="711"/>
      <c r="H140" s="712"/>
      <c r="I140" s="242"/>
      <c r="J140" s="251" t="str">
        <f>W18&amp;A118&amp;A140</f>
        <v>MÉDIOSUPERVIASUPERVISORES - EDE</v>
      </c>
      <c r="K140" s="242"/>
      <c r="L140" s="713">
        <f>VLOOKUP(J140,BASEDADOS,5,FALSE)</f>
        <v>0</v>
      </c>
      <c r="M140" s="714"/>
      <c r="N140" s="715"/>
      <c r="O140" s="242"/>
      <c r="P140" s="252"/>
      <c r="Q140" s="245"/>
      <c r="R140" s="713" t="e">
        <f>'Plano de Ação'!#REF!</f>
        <v>#REF!</v>
      </c>
      <c r="S140" s="714"/>
      <c r="T140" s="715"/>
      <c r="U140" s="253"/>
      <c r="V140" s="716" t="e">
        <f>R140-L140</f>
        <v>#REF!</v>
      </c>
      <c r="W140" s="717"/>
      <c r="X140" s="718"/>
      <c r="Y140" s="192"/>
      <c r="Z140" s="180"/>
      <c r="AA140" s="162"/>
      <c r="AB140" s="162"/>
    </row>
    <row r="141" spans="1:30" ht="9" customHeight="1">
      <c r="A141" s="161"/>
      <c r="B141" s="119"/>
      <c r="C141" s="119"/>
      <c r="D141" s="119"/>
      <c r="E141" s="151"/>
      <c r="F141" s="191"/>
      <c r="G141" s="191"/>
      <c r="H141" s="151"/>
      <c r="I141" s="151"/>
      <c r="J141" s="189"/>
      <c r="K141" s="151"/>
      <c r="L141" s="191"/>
      <c r="M141" s="191"/>
      <c r="N141" s="151"/>
      <c r="O141" s="151"/>
      <c r="P141" s="175"/>
      <c r="Q141" s="192"/>
      <c r="R141" s="194"/>
      <c r="S141" s="194"/>
      <c r="T141" s="192"/>
      <c r="U141" s="192"/>
      <c r="V141" s="194"/>
      <c r="W141" s="194"/>
      <c r="X141" s="192"/>
      <c r="Y141" s="192"/>
      <c r="Z141" s="142"/>
      <c r="AA141" s="162"/>
      <c r="AB141" s="162"/>
    </row>
    <row r="142" spans="1:30" ht="21">
      <c r="A142" s="268" t="s">
        <v>453</v>
      </c>
      <c r="E142" s="162"/>
      <c r="F142" s="162"/>
      <c r="G142" s="162"/>
      <c r="H142" s="162"/>
      <c r="I142" s="162"/>
      <c r="J142" s="164"/>
      <c r="K142" s="164"/>
      <c r="L142" s="164"/>
      <c r="M142" s="164"/>
      <c r="N142" s="169"/>
      <c r="O142" s="169"/>
      <c r="P142" s="169"/>
      <c r="Q142" s="173"/>
      <c r="R142" s="170"/>
      <c r="S142" s="162"/>
      <c r="T142" s="162"/>
      <c r="U142" s="162"/>
      <c r="V142" s="162"/>
      <c r="W142" s="162"/>
      <c r="X142" s="162"/>
      <c r="Y142" s="162"/>
      <c r="Z142" s="162"/>
      <c r="AA142" s="162"/>
      <c r="AB142" s="162"/>
      <c r="AC142" s="162"/>
      <c r="AD142" s="162"/>
    </row>
    <row r="143" spans="1:30">
      <c r="E143" s="162"/>
      <c r="F143" s="162"/>
      <c r="G143" s="162"/>
      <c r="H143" s="162"/>
      <c r="I143" s="162"/>
      <c r="J143" s="162"/>
      <c r="K143" s="162"/>
      <c r="L143" s="162"/>
      <c r="M143" s="163"/>
      <c r="N143" s="162"/>
      <c r="O143" s="162"/>
      <c r="P143" s="162"/>
      <c r="Q143" s="162"/>
      <c r="R143" s="162"/>
      <c r="S143" s="162"/>
      <c r="T143" s="162"/>
      <c r="U143" s="162"/>
      <c r="V143" s="162"/>
      <c r="W143" s="162"/>
      <c r="X143" s="162"/>
      <c r="Y143" s="162"/>
      <c r="Z143" s="162"/>
      <c r="AA143" s="162"/>
      <c r="AB143" s="162"/>
      <c r="AC143" s="162"/>
      <c r="AD143" s="162"/>
    </row>
    <row r="144" spans="1:30">
      <c r="E144" s="162"/>
      <c r="F144" s="162"/>
      <c r="G144" s="162"/>
      <c r="H144" s="162"/>
      <c r="I144" s="162"/>
      <c r="J144" s="162"/>
      <c r="K144" s="162"/>
      <c r="L144" s="162"/>
      <c r="M144" s="163"/>
      <c r="N144" s="162"/>
      <c r="O144" s="162"/>
      <c r="P144" s="162"/>
      <c r="Q144" s="162"/>
      <c r="R144" s="162"/>
      <c r="S144" s="162"/>
      <c r="T144" s="162"/>
      <c r="U144" s="162"/>
      <c r="V144" s="162"/>
      <c r="W144" s="162"/>
      <c r="X144" s="162"/>
      <c r="Y144" s="162"/>
      <c r="Z144" s="162"/>
      <c r="AA144" s="162"/>
      <c r="AB144" s="162"/>
      <c r="AC144" s="162"/>
      <c r="AD144" s="162"/>
    </row>
    <row r="145" spans="5:30" ht="23.25">
      <c r="E145" s="162"/>
      <c r="F145" s="162"/>
      <c r="G145" s="162"/>
      <c r="H145" s="162"/>
      <c r="I145" s="162"/>
      <c r="J145" s="167"/>
      <c r="K145" s="174"/>
      <c r="L145" s="174"/>
      <c r="M145" s="174"/>
      <c r="N145" s="168"/>
      <c r="O145" s="168"/>
      <c r="P145" s="168"/>
      <c r="Q145" s="165"/>
      <c r="R145" s="165"/>
      <c r="S145" s="165"/>
      <c r="T145" s="165"/>
      <c r="U145" s="165"/>
      <c r="V145" s="162"/>
      <c r="W145" s="162"/>
      <c r="X145" s="162"/>
      <c r="Y145" s="162"/>
      <c r="Z145" s="162"/>
      <c r="AA145" s="162"/>
      <c r="AB145" s="162"/>
      <c r="AC145" s="162"/>
      <c r="AD145" s="162"/>
    </row>
    <row r="146" spans="5:30">
      <c r="E146" s="162"/>
      <c r="F146" s="162"/>
      <c r="G146" s="162"/>
      <c r="H146" s="162"/>
      <c r="I146" s="162"/>
      <c r="J146" s="171"/>
      <c r="K146" s="171"/>
      <c r="L146" s="171"/>
      <c r="M146" s="171"/>
      <c r="N146" s="162"/>
      <c r="O146" s="162"/>
      <c r="P146" s="162"/>
      <c r="Q146" s="162"/>
      <c r="R146" s="162"/>
      <c r="S146" s="162"/>
      <c r="T146" s="162"/>
      <c r="U146" s="162"/>
      <c r="V146" s="162"/>
      <c r="W146" s="162"/>
      <c r="X146" s="162"/>
      <c r="Y146" s="162"/>
      <c r="Z146" s="162"/>
      <c r="AA146" s="162"/>
      <c r="AB146" s="162"/>
      <c r="AC146" s="162"/>
      <c r="AD146" s="162"/>
    </row>
    <row r="147" spans="5:30" ht="21">
      <c r="E147" s="162"/>
      <c r="F147" s="162"/>
      <c r="G147" s="162"/>
      <c r="H147" s="162"/>
      <c r="I147" s="162"/>
      <c r="J147" s="164"/>
      <c r="K147" s="164"/>
      <c r="L147" s="164"/>
      <c r="M147" s="164"/>
      <c r="N147" s="169"/>
      <c r="O147" s="169"/>
      <c r="P147" s="169"/>
      <c r="Q147" s="173"/>
      <c r="R147" s="170"/>
      <c r="S147" s="162"/>
      <c r="T147" s="162"/>
      <c r="U147" s="162"/>
      <c r="V147" s="162"/>
      <c r="W147" s="162"/>
      <c r="X147" s="162"/>
      <c r="Y147" s="162"/>
      <c r="Z147" s="162"/>
      <c r="AA147" s="162"/>
      <c r="AB147" s="162"/>
      <c r="AC147" s="162"/>
      <c r="AD147" s="162"/>
    </row>
    <row r="148" spans="5:30">
      <c r="E148" s="162"/>
      <c r="F148" s="162"/>
      <c r="G148" s="162"/>
      <c r="H148" s="162"/>
      <c r="I148" s="162"/>
      <c r="J148" s="171"/>
      <c r="K148" s="171"/>
      <c r="L148" s="171"/>
      <c r="M148" s="171"/>
      <c r="N148" s="162"/>
      <c r="O148" s="162"/>
      <c r="P148" s="162"/>
      <c r="Q148" s="162"/>
      <c r="R148" s="162"/>
      <c r="S148" s="162"/>
      <c r="T148" s="162"/>
      <c r="U148" s="162"/>
      <c r="V148" s="162"/>
      <c r="W148" s="162"/>
      <c r="X148" s="162"/>
      <c r="Y148" s="162"/>
      <c r="Z148" s="162"/>
      <c r="AA148" s="162"/>
      <c r="AB148" s="162"/>
      <c r="AC148" s="162"/>
      <c r="AD148" s="162"/>
    </row>
    <row r="149" spans="5:30" ht="21">
      <c r="E149" s="162"/>
      <c r="F149" s="162"/>
      <c r="G149" s="162"/>
      <c r="H149" s="162"/>
      <c r="I149" s="162"/>
      <c r="J149" s="164"/>
      <c r="K149" s="164"/>
      <c r="L149" s="164"/>
      <c r="M149" s="164"/>
      <c r="N149" s="169"/>
      <c r="O149" s="169"/>
      <c r="P149" s="169"/>
      <c r="Q149" s="173"/>
      <c r="R149" s="170"/>
      <c r="S149" s="162"/>
      <c r="T149" s="162"/>
      <c r="U149" s="162"/>
      <c r="V149" s="162"/>
      <c r="W149" s="162"/>
      <c r="X149" s="162"/>
      <c r="Y149" s="162"/>
      <c r="Z149" s="162"/>
      <c r="AA149" s="162"/>
      <c r="AB149" s="162"/>
      <c r="AC149" s="162"/>
      <c r="AD149" s="162"/>
    </row>
    <row r="150" spans="5:30">
      <c r="E150" s="162"/>
      <c r="F150" s="162"/>
      <c r="G150" s="162"/>
      <c r="H150" s="162"/>
      <c r="I150" s="162"/>
      <c r="J150" s="171"/>
      <c r="K150" s="171"/>
      <c r="L150" s="171"/>
      <c r="M150" s="171"/>
      <c r="N150" s="162"/>
      <c r="O150" s="162"/>
      <c r="P150" s="162"/>
      <c r="Q150" s="162"/>
      <c r="R150" s="162"/>
      <c r="S150" s="162"/>
      <c r="T150" s="162"/>
      <c r="U150" s="162"/>
      <c r="V150" s="162"/>
      <c r="W150" s="162"/>
      <c r="X150" s="162"/>
      <c r="Y150" s="162"/>
      <c r="Z150" s="162"/>
      <c r="AA150" s="162"/>
      <c r="AB150" s="162"/>
      <c r="AC150" s="162"/>
      <c r="AD150" s="162"/>
    </row>
    <row r="151" spans="5:30" ht="21">
      <c r="E151" s="162"/>
      <c r="F151" s="162"/>
      <c r="G151" s="162"/>
      <c r="H151" s="162"/>
      <c r="I151" s="162"/>
      <c r="J151" s="164"/>
      <c r="K151" s="164"/>
      <c r="L151" s="164"/>
      <c r="M151" s="164"/>
      <c r="N151" s="169"/>
      <c r="O151" s="169"/>
      <c r="P151" s="169"/>
      <c r="Q151" s="173"/>
      <c r="R151" s="170"/>
      <c r="S151" s="162"/>
      <c r="T151" s="162"/>
      <c r="U151" s="162"/>
      <c r="V151" s="162"/>
      <c r="W151" s="162"/>
      <c r="X151" s="162"/>
      <c r="Y151" s="162"/>
      <c r="Z151" s="162"/>
      <c r="AA151" s="162"/>
      <c r="AB151" s="162"/>
      <c r="AC151" s="162"/>
      <c r="AD151" s="162"/>
    </row>
    <row r="152" spans="5:30">
      <c r="E152" s="162"/>
      <c r="F152" s="162"/>
      <c r="G152" s="162"/>
      <c r="H152" s="162"/>
      <c r="I152" s="162"/>
      <c r="J152" s="171"/>
      <c r="K152" s="171"/>
      <c r="L152" s="171"/>
      <c r="M152" s="171"/>
      <c r="N152" s="162"/>
      <c r="O152" s="162"/>
      <c r="P152" s="162"/>
      <c r="Q152" s="162"/>
      <c r="R152" s="162"/>
      <c r="S152" s="162"/>
      <c r="T152" s="162"/>
      <c r="U152" s="162"/>
      <c r="V152" s="162"/>
      <c r="W152" s="162"/>
      <c r="X152" s="162"/>
      <c r="Y152" s="162"/>
      <c r="Z152" s="162"/>
      <c r="AA152" s="162"/>
      <c r="AB152" s="162"/>
      <c r="AC152" s="162"/>
      <c r="AD152" s="162"/>
    </row>
    <row r="153" spans="5:30" ht="21">
      <c r="E153" s="162"/>
      <c r="F153" s="162"/>
      <c r="G153" s="162"/>
      <c r="H153" s="162"/>
      <c r="I153" s="162"/>
      <c r="J153" s="164"/>
      <c r="K153" s="164"/>
      <c r="L153" s="164"/>
      <c r="M153" s="164"/>
      <c r="N153" s="169"/>
      <c r="O153" s="169"/>
      <c r="P153" s="169"/>
      <c r="Q153" s="173"/>
      <c r="R153" s="170"/>
      <c r="S153" s="162"/>
      <c r="T153" s="162"/>
      <c r="U153" s="162"/>
      <c r="V153" s="162"/>
      <c r="W153" s="162"/>
      <c r="X153" s="162"/>
      <c r="Y153" s="162"/>
      <c r="Z153" s="162"/>
      <c r="AA153" s="162"/>
      <c r="AB153" s="162"/>
      <c r="AC153" s="162"/>
      <c r="AD153" s="162"/>
    </row>
    <row r="154" spans="5:30">
      <c r="E154" s="162"/>
      <c r="F154" s="162"/>
      <c r="G154" s="162"/>
      <c r="H154" s="162"/>
      <c r="I154" s="162"/>
      <c r="J154" s="171"/>
      <c r="K154" s="171"/>
      <c r="L154" s="171"/>
      <c r="M154" s="171"/>
      <c r="N154" s="162"/>
      <c r="O154" s="162"/>
      <c r="P154" s="162"/>
      <c r="Q154" s="162"/>
      <c r="R154" s="162"/>
      <c r="S154" s="162"/>
      <c r="T154" s="162"/>
      <c r="U154" s="162"/>
      <c r="V154" s="162"/>
      <c r="W154" s="162"/>
      <c r="X154" s="162"/>
      <c r="Y154" s="162"/>
      <c r="Z154" s="162"/>
      <c r="AA154" s="162"/>
      <c r="AB154" s="162"/>
      <c r="AC154" s="162"/>
      <c r="AD154" s="162"/>
    </row>
    <row r="155" spans="5:30">
      <c r="E155" s="162"/>
      <c r="F155" s="162"/>
      <c r="G155" s="162"/>
      <c r="H155" s="162"/>
      <c r="I155" s="162"/>
      <c r="J155" s="171"/>
      <c r="K155" s="171"/>
      <c r="L155" s="171"/>
      <c r="M155" s="171"/>
      <c r="N155" s="162"/>
      <c r="O155" s="162"/>
      <c r="P155" s="162"/>
      <c r="Q155" s="162"/>
      <c r="R155" s="162"/>
      <c r="S155" s="162"/>
      <c r="T155" s="162"/>
      <c r="U155" s="162"/>
      <c r="V155" s="162"/>
      <c r="W155" s="162"/>
      <c r="X155" s="162"/>
      <c r="Y155" s="162"/>
      <c r="Z155" s="162"/>
      <c r="AA155" s="162"/>
      <c r="AB155" s="162"/>
      <c r="AC155" s="162"/>
      <c r="AD155" s="162"/>
    </row>
    <row r="156" spans="5:30" ht="23.25">
      <c r="E156" s="162"/>
      <c r="F156" s="162"/>
      <c r="G156" s="162"/>
      <c r="H156" s="162"/>
      <c r="I156" s="162"/>
      <c r="J156" s="167"/>
      <c r="K156" s="174"/>
      <c r="L156" s="174"/>
      <c r="M156" s="174"/>
      <c r="N156" s="168"/>
      <c r="O156" s="168"/>
      <c r="P156" s="168"/>
      <c r="Q156" s="165"/>
      <c r="R156" s="165"/>
      <c r="S156" s="165"/>
      <c r="T156" s="165"/>
      <c r="U156" s="165"/>
      <c r="V156" s="162"/>
      <c r="W156" s="162"/>
      <c r="X156" s="162"/>
      <c r="Y156" s="162"/>
      <c r="Z156" s="162"/>
      <c r="AA156" s="162"/>
      <c r="AB156" s="162"/>
      <c r="AC156" s="162"/>
      <c r="AD156" s="162"/>
    </row>
    <row r="157" spans="5:30">
      <c r="E157" s="162"/>
      <c r="F157" s="162"/>
      <c r="G157" s="162"/>
      <c r="H157" s="162"/>
      <c r="I157" s="162"/>
      <c r="J157" s="171"/>
      <c r="K157" s="171"/>
      <c r="L157" s="171"/>
      <c r="M157" s="171"/>
      <c r="N157" s="162"/>
      <c r="O157" s="162"/>
      <c r="P157" s="162"/>
      <c r="Q157" s="162"/>
      <c r="R157" s="162"/>
      <c r="S157" s="162"/>
      <c r="T157" s="162"/>
      <c r="U157" s="162"/>
      <c r="V157" s="162"/>
      <c r="W157" s="162"/>
      <c r="X157" s="162"/>
      <c r="Y157" s="162"/>
      <c r="Z157" s="162"/>
      <c r="AA157" s="162"/>
      <c r="AB157" s="162"/>
      <c r="AC157" s="162"/>
      <c r="AD157" s="162"/>
    </row>
    <row r="158" spans="5:30" ht="21">
      <c r="E158" s="162"/>
      <c r="F158" s="162"/>
      <c r="G158" s="162"/>
      <c r="H158" s="162"/>
      <c r="I158" s="162"/>
      <c r="J158" s="164"/>
      <c r="K158" s="164"/>
      <c r="L158" s="164"/>
      <c r="M158" s="164"/>
      <c r="N158" s="169"/>
      <c r="O158" s="169"/>
      <c r="P158" s="169"/>
      <c r="Q158" s="173"/>
      <c r="R158" s="170"/>
      <c r="S158" s="162"/>
      <c r="T158" s="162"/>
      <c r="U158" s="162"/>
      <c r="V158" s="162"/>
      <c r="W158" s="162"/>
      <c r="X158" s="162"/>
      <c r="Y158" s="162"/>
      <c r="Z158" s="162"/>
      <c r="AA158" s="162"/>
      <c r="AB158" s="162"/>
      <c r="AC158" s="162"/>
      <c r="AD158" s="162"/>
    </row>
    <row r="159" spans="5:30" ht="21">
      <c r="E159" s="162"/>
      <c r="F159" s="162"/>
      <c r="G159" s="162"/>
      <c r="H159" s="162"/>
      <c r="I159" s="162"/>
      <c r="J159" s="171"/>
      <c r="K159" s="171"/>
      <c r="L159" s="171"/>
      <c r="M159" s="171"/>
      <c r="N159" s="166"/>
      <c r="O159" s="166"/>
      <c r="P159" s="166"/>
      <c r="Q159" s="162"/>
      <c r="R159" s="162"/>
      <c r="S159" s="162"/>
      <c r="T159" s="162"/>
      <c r="U159" s="162"/>
      <c r="V159" s="162"/>
      <c r="W159" s="162"/>
      <c r="X159" s="162"/>
      <c r="Y159" s="162"/>
      <c r="Z159" s="162"/>
      <c r="AA159" s="162"/>
      <c r="AB159" s="162"/>
      <c r="AC159" s="162"/>
      <c r="AD159" s="162"/>
    </row>
    <row r="160" spans="5:30" ht="21">
      <c r="E160" s="162"/>
      <c r="F160" s="162"/>
      <c r="G160" s="162"/>
      <c r="H160" s="162"/>
      <c r="I160" s="162"/>
      <c r="J160" s="164"/>
      <c r="K160" s="164"/>
      <c r="L160" s="164"/>
      <c r="M160" s="164"/>
      <c r="N160" s="169"/>
      <c r="O160" s="169"/>
      <c r="P160" s="169"/>
      <c r="Q160" s="173"/>
      <c r="R160" s="170"/>
      <c r="S160" s="162"/>
      <c r="T160" s="162"/>
      <c r="U160" s="162"/>
      <c r="V160" s="162"/>
      <c r="W160" s="162"/>
      <c r="X160" s="162"/>
      <c r="Y160" s="162"/>
      <c r="Z160" s="162"/>
      <c r="AA160" s="162"/>
      <c r="AB160" s="162"/>
      <c r="AC160" s="162"/>
      <c r="AD160" s="162"/>
    </row>
    <row r="161" spans="5:30" ht="21">
      <c r="E161" s="162"/>
      <c r="F161" s="162"/>
      <c r="G161" s="162"/>
      <c r="H161" s="162"/>
      <c r="I161" s="162"/>
      <c r="J161" s="171"/>
      <c r="K161" s="171"/>
      <c r="L161" s="171"/>
      <c r="M161" s="171"/>
      <c r="N161" s="166"/>
      <c r="O161" s="166"/>
      <c r="P161" s="166"/>
      <c r="Q161" s="162"/>
      <c r="R161" s="162"/>
      <c r="S161" s="162"/>
      <c r="T161" s="162"/>
      <c r="U161" s="162"/>
      <c r="V161" s="162"/>
      <c r="W161" s="162"/>
      <c r="X161" s="162"/>
      <c r="Y161" s="162"/>
      <c r="Z161" s="162"/>
      <c r="AA161" s="162"/>
      <c r="AB161" s="162"/>
      <c r="AC161" s="162"/>
      <c r="AD161" s="162"/>
    </row>
    <row r="162" spans="5:30" ht="21">
      <c r="E162" s="162"/>
      <c r="F162" s="162"/>
      <c r="G162" s="162"/>
      <c r="H162" s="162"/>
      <c r="I162" s="162"/>
      <c r="J162" s="164"/>
      <c r="K162" s="164"/>
      <c r="L162" s="164"/>
      <c r="M162" s="164"/>
      <c r="N162" s="169"/>
      <c r="O162" s="169"/>
      <c r="P162" s="169"/>
      <c r="Q162" s="173"/>
      <c r="R162" s="170"/>
      <c r="S162" s="162"/>
      <c r="T162" s="162"/>
      <c r="U162" s="162"/>
      <c r="V162" s="162"/>
      <c r="W162" s="162"/>
      <c r="X162" s="162"/>
      <c r="Y162" s="162"/>
      <c r="Z162" s="162"/>
      <c r="AA162" s="162"/>
      <c r="AB162" s="162"/>
      <c r="AC162" s="162"/>
      <c r="AD162" s="162"/>
    </row>
    <row r="163" spans="5:30">
      <c r="E163" s="162"/>
      <c r="F163" s="162"/>
      <c r="G163" s="162"/>
      <c r="H163" s="162"/>
      <c r="I163" s="162"/>
      <c r="J163" s="171"/>
      <c r="K163" s="171"/>
      <c r="L163" s="171"/>
      <c r="M163" s="171"/>
      <c r="N163" s="162"/>
      <c r="O163" s="162"/>
      <c r="P163" s="162"/>
      <c r="Q163" s="162"/>
      <c r="R163" s="162"/>
      <c r="S163" s="162"/>
      <c r="T163" s="162"/>
      <c r="U163" s="162"/>
      <c r="V163" s="162"/>
      <c r="W163" s="162"/>
      <c r="X163" s="162"/>
      <c r="Y163" s="162"/>
      <c r="Z163" s="162"/>
      <c r="AA163" s="162"/>
      <c r="AB163" s="162"/>
      <c r="AC163" s="162"/>
      <c r="AD163" s="162"/>
    </row>
    <row r="164" spans="5:30">
      <c r="E164" s="162"/>
      <c r="F164" s="162"/>
      <c r="G164" s="162"/>
      <c r="H164" s="162"/>
      <c r="I164" s="162"/>
      <c r="J164" s="171"/>
      <c r="K164" s="171"/>
      <c r="L164" s="171"/>
      <c r="M164" s="171"/>
      <c r="N164" s="162"/>
      <c r="O164" s="162"/>
      <c r="P164" s="162"/>
      <c r="Q164" s="162"/>
      <c r="R164" s="162"/>
      <c r="S164" s="162"/>
      <c r="T164" s="162"/>
      <c r="U164" s="162"/>
      <c r="V164" s="162"/>
      <c r="W164" s="162"/>
      <c r="X164" s="162"/>
      <c r="Y164" s="162"/>
      <c r="Z164" s="162"/>
      <c r="AA164" s="162"/>
      <c r="AB164" s="162"/>
      <c r="AC164" s="162"/>
      <c r="AD164" s="162"/>
    </row>
    <row r="165" spans="5:30" ht="23.25">
      <c r="E165" s="162"/>
      <c r="F165" s="162"/>
      <c r="G165" s="162"/>
      <c r="H165" s="162"/>
      <c r="I165" s="162"/>
      <c r="J165" s="167"/>
      <c r="K165" s="174"/>
      <c r="L165" s="174"/>
      <c r="M165" s="174"/>
      <c r="N165" s="168"/>
      <c r="O165" s="168"/>
      <c r="P165" s="168"/>
      <c r="Q165" s="165"/>
      <c r="R165" s="165"/>
      <c r="S165" s="165"/>
      <c r="T165" s="165"/>
      <c r="U165" s="165"/>
      <c r="V165" s="162"/>
      <c r="W165" s="162"/>
      <c r="X165" s="162"/>
      <c r="Y165" s="162"/>
      <c r="Z165" s="162"/>
      <c r="AA165" s="162"/>
      <c r="AB165" s="162"/>
      <c r="AC165" s="162"/>
      <c r="AD165" s="162"/>
    </row>
    <row r="166" spans="5:30">
      <c r="E166" s="162"/>
      <c r="F166" s="162"/>
      <c r="G166" s="162"/>
      <c r="H166" s="162"/>
      <c r="I166" s="162"/>
      <c r="J166" s="171"/>
      <c r="K166" s="171"/>
      <c r="L166" s="171"/>
      <c r="M166" s="171"/>
      <c r="N166" s="162"/>
      <c r="O166" s="162"/>
      <c r="P166" s="162"/>
      <c r="Q166" s="162"/>
      <c r="R166" s="162"/>
      <c r="S166" s="162"/>
      <c r="T166" s="162"/>
      <c r="U166" s="162"/>
      <c r="V166" s="162"/>
      <c r="W166" s="162"/>
      <c r="X166" s="162"/>
      <c r="Y166" s="162"/>
      <c r="Z166" s="162"/>
      <c r="AA166" s="162"/>
      <c r="AB166" s="162"/>
      <c r="AC166" s="162"/>
      <c r="AD166" s="162"/>
    </row>
    <row r="167" spans="5:30" ht="21">
      <c r="E167" s="162"/>
      <c r="F167" s="162"/>
      <c r="G167" s="162"/>
      <c r="H167" s="162"/>
      <c r="I167" s="162"/>
      <c r="J167" s="164"/>
      <c r="K167" s="164"/>
      <c r="L167" s="164"/>
      <c r="M167" s="164"/>
      <c r="N167" s="169"/>
      <c r="O167" s="169"/>
      <c r="P167" s="169"/>
      <c r="Q167" s="173"/>
      <c r="R167" s="170"/>
      <c r="S167" s="162"/>
      <c r="T167" s="162"/>
      <c r="U167" s="162"/>
      <c r="V167" s="162"/>
      <c r="W167" s="162"/>
      <c r="X167" s="162"/>
      <c r="Y167" s="162"/>
      <c r="Z167" s="162"/>
      <c r="AA167" s="162"/>
      <c r="AB167" s="162"/>
      <c r="AC167" s="162"/>
      <c r="AD167" s="162"/>
    </row>
    <row r="168" spans="5:30" ht="21">
      <c r="E168" s="162"/>
      <c r="F168" s="162"/>
      <c r="G168" s="162"/>
      <c r="H168" s="162"/>
      <c r="I168" s="162"/>
      <c r="J168" s="171"/>
      <c r="K168" s="171"/>
      <c r="L168" s="171"/>
      <c r="M168" s="171"/>
      <c r="N168" s="166"/>
      <c r="O168" s="166"/>
      <c r="P168" s="166"/>
      <c r="Q168" s="162"/>
      <c r="R168" s="162"/>
      <c r="S168" s="162"/>
      <c r="T168" s="162"/>
      <c r="U168" s="162"/>
      <c r="V168" s="162"/>
      <c r="W168" s="162"/>
      <c r="X168" s="162"/>
      <c r="Y168" s="162"/>
      <c r="Z168" s="162"/>
      <c r="AA168" s="162"/>
      <c r="AB168" s="162"/>
      <c r="AC168" s="162"/>
      <c r="AD168" s="162"/>
    </row>
    <row r="169" spans="5:30" ht="21">
      <c r="E169" s="162"/>
      <c r="F169" s="162"/>
      <c r="G169" s="162"/>
      <c r="H169" s="162"/>
      <c r="I169" s="162"/>
      <c r="J169" s="164"/>
      <c r="K169" s="164"/>
      <c r="L169" s="164"/>
      <c r="M169" s="164"/>
      <c r="N169" s="169"/>
      <c r="O169" s="169"/>
      <c r="P169" s="169"/>
      <c r="Q169" s="173"/>
      <c r="R169" s="170"/>
      <c r="S169" s="162"/>
      <c r="T169" s="162"/>
      <c r="U169" s="162"/>
      <c r="V169" s="162"/>
      <c r="W169" s="162"/>
      <c r="X169" s="162"/>
      <c r="Y169" s="162"/>
      <c r="Z169" s="162"/>
      <c r="AA169" s="162"/>
      <c r="AB169" s="162"/>
      <c r="AC169" s="162"/>
      <c r="AD169" s="162"/>
    </row>
    <row r="170" spans="5:30" ht="21">
      <c r="E170" s="162"/>
      <c r="F170" s="162"/>
      <c r="G170" s="162"/>
      <c r="H170" s="162"/>
      <c r="I170" s="162"/>
      <c r="J170" s="171"/>
      <c r="K170" s="171"/>
      <c r="L170" s="171"/>
      <c r="M170" s="171"/>
      <c r="N170" s="166"/>
      <c r="O170" s="166"/>
      <c r="P170" s="166"/>
      <c r="Q170" s="162"/>
      <c r="R170" s="162"/>
      <c r="S170" s="162"/>
      <c r="T170" s="162"/>
      <c r="U170" s="162"/>
      <c r="V170" s="162"/>
      <c r="W170" s="162"/>
      <c r="X170" s="162"/>
      <c r="Y170" s="162"/>
      <c r="Z170" s="162"/>
      <c r="AA170" s="162"/>
      <c r="AB170" s="162"/>
      <c r="AC170" s="162"/>
      <c r="AD170" s="162"/>
    </row>
    <row r="171" spans="5:30" ht="21">
      <c r="E171" s="162"/>
      <c r="F171" s="162"/>
      <c r="G171" s="162"/>
      <c r="H171" s="162"/>
      <c r="I171" s="162"/>
      <c r="J171" s="164"/>
      <c r="K171" s="164"/>
      <c r="L171" s="164"/>
      <c r="M171" s="164"/>
      <c r="N171" s="169"/>
      <c r="O171" s="169"/>
      <c r="P171" s="169"/>
      <c r="Q171" s="172"/>
      <c r="R171" s="170"/>
      <c r="S171" s="162"/>
      <c r="T171" s="162"/>
      <c r="U171" s="162"/>
      <c r="V171" s="162"/>
      <c r="W171" s="162"/>
      <c r="X171" s="162"/>
      <c r="Y171" s="162"/>
      <c r="Z171" s="162"/>
      <c r="AA171" s="162"/>
      <c r="AB171" s="162"/>
      <c r="AC171" s="162"/>
      <c r="AD171" s="162"/>
    </row>
    <row r="172" spans="5:30">
      <c r="E172" s="162"/>
      <c r="F172" s="162"/>
      <c r="G172" s="162"/>
      <c r="H172" s="162"/>
      <c r="I172" s="162"/>
      <c r="J172" s="162"/>
      <c r="K172" s="162"/>
      <c r="L172" s="162"/>
      <c r="M172" s="163"/>
      <c r="N172" s="162"/>
      <c r="O172" s="162"/>
      <c r="P172" s="162"/>
      <c r="Q172" s="162"/>
      <c r="R172" s="162"/>
      <c r="S172" s="162"/>
      <c r="T172" s="162"/>
      <c r="U172" s="162"/>
      <c r="V172" s="162"/>
      <c r="W172" s="162"/>
      <c r="X172" s="162"/>
      <c r="Y172" s="162"/>
      <c r="Z172" s="162"/>
      <c r="AA172" s="162"/>
      <c r="AB172" s="162"/>
      <c r="AC172" s="162"/>
      <c r="AD172" s="162"/>
    </row>
    <row r="173" spans="5:30">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row>
    <row r="174" spans="5:30">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162"/>
    </row>
    <row r="175" spans="5:30">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row>
    <row r="176" spans="5:30">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row>
    <row r="177" spans="5:30">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row>
    <row r="178" spans="5:30">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row>
    <row r="179" spans="5:30">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row>
    <row r="180" spans="5:30">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row>
    <row r="181" spans="5:30">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row>
    <row r="182" spans="5:30">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row>
    <row r="183" spans="5:30">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row>
    <row r="184" spans="5:30">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c r="AA184" s="162"/>
      <c r="AB184" s="162"/>
      <c r="AC184" s="162"/>
      <c r="AD184" s="162"/>
    </row>
  </sheetData>
  <mergeCells count="251">
    <mergeCell ref="F72:H72"/>
    <mergeCell ref="F74:H74"/>
    <mergeCell ref="F52:H52"/>
    <mergeCell ref="L52:N52"/>
    <mergeCell ref="F56:H56"/>
    <mergeCell ref="F64:H64"/>
    <mergeCell ref="V50:X50"/>
    <mergeCell ref="R54:T54"/>
    <mergeCell ref="V54:X54"/>
    <mergeCell ref="R58:T58"/>
    <mergeCell ref="V58:X58"/>
    <mergeCell ref="V60:X60"/>
    <mergeCell ref="R62:T62"/>
    <mergeCell ref="V62:X62"/>
    <mergeCell ref="R64:T64"/>
    <mergeCell ref="V64:X64"/>
    <mergeCell ref="L54:N54"/>
    <mergeCell ref="L74:N74"/>
    <mergeCell ref="R74:T74"/>
    <mergeCell ref="V74:X74"/>
    <mergeCell ref="L68:N68"/>
    <mergeCell ref="R68:T68"/>
    <mergeCell ref="V68:X68"/>
    <mergeCell ref="L72:N72"/>
    <mergeCell ref="F30:H30"/>
    <mergeCell ref="F32:H32"/>
    <mergeCell ref="R30:T30"/>
    <mergeCell ref="R32:T32"/>
    <mergeCell ref="R28:T28"/>
    <mergeCell ref="V30:X30"/>
    <mergeCell ref="V32:X32"/>
    <mergeCell ref="V42:X42"/>
    <mergeCell ref="V46:X46"/>
    <mergeCell ref="V38:X38"/>
    <mergeCell ref="V40:X40"/>
    <mergeCell ref="F34:H34"/>
    <mergeCell ref="F38:H38"/>
    <mergeCell ref="F42:H42"/>
    <mergeCell ref="F46:H46"/>
    <mergeCell ref="F28:H28"/>
    <mergeCell ref="L28:N28"/>
    <mergeCell ref="L30:N30"/>
    <mergeCell ref="L32:N32"/>
    <mergeCell ref="F40:H40"/>
    <mergeCell ref="L40:N40"/>
    <mergeCell ref="F36:H36"/>
    <mergeCell ref="L36:N36"/>
    <mergeCell ref="V28:X28"/>
    <mergeCell ref="L34:N34"/>
    <mergeCell ref="R34:T34"/>
    <mergeCell ref="R46:T46"/>
    <mergeCell ref="R42:T42"/>
    <mergeCell ref="R38:T38"/>
    <mergeCell ref="R36:T36"/>
    <mergeCell ref="F44:H44"/>
    <mergeCell ref="R52:T52"/>
    <mergeCell ref="V52:X52"/>
    <mergeCell ref="L38:N38"/>
    <mergeCell ref="L46:N46"/>
    <mergeCell ref="L42:N42"/>
    <mergeCell ref="V34:X34"/>
    <mergeCell ref="F50:H50"/>
    <mergeCell ref="V36:X36"/>
    <mergeCell ref="D5:P5"/>
    <mergeCell ref="D7:P7"/>
    <mergeCell ref="D9:J9"/>
    <mergeCell ref="P9:X9"/>
    <mergeCell ref="T5:X5"/>
    <mergeCell ref="T7:X7"/>
    <mergeCell ref="R22:T22"/>
    <mergeCell ref="R26:T26"/>
    <mergeCell ref="V22:X22"/>
    <mergeCell ref="V24:X24"/>
    <mergeCell ref="V26:X26"/>
    <mergeCell ref="W16:Y16"/>
    <mergeCell ref="W18:Y18"/>
    <mergeCell ref="F26:H26"/>
    <mergeCell ref="A20:Z20"/>
    <mergeCell ref="L24:N24"/>
    <mergeCell ref="L22:N22"/>
    <mergeCell ref="R24:T24"/>
    <mergeCell ref="A12:Z12"/>
    <mergeCell ref="W14:Y14"/>
    <mergeCell ref="F22:H22"/>
    <mergeCell ref="F24:H24"/>
    <mergeCell ref="L26:N26"/>
    <mergeCell ref="R72:T72"/>
    <mergeCell ref="V72:X72"/>
    <mergeCell ref="L44:N44"/>
    <mergeCell ref="R44:T44"/>
    <mergeCell ref="V44:X44"/>
    <mergeCell ref="R60:T60"/>
    <mergeCell ref="R50:T50"/>
    <mergeCell ref="L50:N50"/>
    <mergeCell ref="R40:T40"/>
    <mergeCell ref="R56:T56"/>
    <mergeCell ref="L56:N56"/>
    <mergeCell ref="V56:X56"/>
    <mergeCell ref="L58:N58"/>
    <mergeCell ref="L60:N60"/>
    <mergeCell ref="L62:N62"/>
    <mergeCell ref="L64:N64"/>
    <mergeCell ref="F66:H66"/>
    <mergeCell ref="L66:N66"/>
    <mergeCell ref="R66:T66"/>
    <mergeCell ref="V66:X66"/>
    <mergeCell ref="F70:H70"/>
    <mergeCell ref="L70:N70"/>
    <mergeCell ref="R70:T70"/>
    <mergeCell ref="V70:X70"/>
    <mergeCell ref="F48:H48"/>
    <mergeCell ref="L48:N48"/>
    <mergeCell ref="R48:T48"/>
    <mergeCell ref="V48:X48"/>
    <mergeCell ref="F58:H58"/>
    <mergeCell ref="F60:H60"/>
    <mergeCell ref="F54:H54"/>
    <mergeCell ref="F62:H62"/>
    <mergeCell ref="F68:H68"/>
    <mergeCell ref="F76:H76"/>
    <mergeCell ref="L76:N76"/>
    <mergeCell ref="R76:T76"/>
    <mergeCell ref="V76:X76"/>
    <mergeCell ref="F78:H78"/>
    <mergeCell ref="L78:N78"/>
    <mergeCell ref="R78:T78"/>
    <mergeCell ref="V78:X78"/>
    <mergeCell ref="F80:H80"/>
    <mergeCell ref="L80:N80"/>
    <mergeCell ref="R80:T80"/>
    <mergeCell ref="V80:X80"/>
    <mergeCell ref="F82:H82"/>
    <mergeCell ref="L82:N82"/>
    <mergeCell ref="R82:T82"/>
    <mergeCell ref="V82:X82"/>
    <mergeCell ref="F84:H84"/>
    <mergeCell ref="L84:N84"/>
    <mergeCell ref="R84:T84"/>
    <mergeCell ref="V84:X84"/>
    <mergeCell ref="F86:H86"/>
    <mergeCell ref="L86:N86"/>
    <mergeCell ref="R86:T86"/>
    <mergeCell ref="V86:X86"/>
    <mergeCell ref="F88:H88"/>
    <mergeCell ref="L88:N88"/>
    <mergeCell ref="R88:T88"/>
    <mergeCell ref="V88:X88"/>
    <mergeCell ref="F90:H90"/>
    <mergeCell ref="L90:N90"/>
    <mergeCell ref="R90:T90"/>
    <mergeCell ref="V90:X90"/>
    <mergeCell ref="F92:H92"/>
    <mergeCell ref="L92:N92"/>
    <mergeCell ref="R92:T92"/>
    <mergeCell ref="V92:X92"/>
    <mergeCell ref="F94:H94"/>
    <mergeCell ref="L94:N94"/>
    <mergeCell ref="R94:T94"/>
    <mergeCell ref="V94:X94"/>
    <mergeCell ref="F96:H96"/>
    <mergeCell ref="L96:N96"/>
    <mergeCell ref="R96:T96"/>
    <mergeCell ref="V96:X96"/>
    <mergeCell ref="F98:H98"/>
    <mergeCell ref="L98:N98"/>
    <mergeCell ref="R98:T98"/>
    <mergeCell ref="V98:X98"/>
    <mergeCell ref="F100:H100"/>
    <mergeCell ref="L100:N100"/>
    <mergeCell ref="R100:T100"/>
    <mergeCell ref="V100:X100"/>
    <mergeCell ref="F102:H102"/>
    <mergeCell ref="L102:N102"/>
    <mergeCell ref="R102:T102"/>
    <mergeCell ref="V102:X102"/>
    <mergeCell ref="F104:H104"/>
    <mergeCell ref="L104:N104"/>
    <mergeCell ref="R104:T104"/>
    <mergeCell ref="V104:X104"/>
    <mergeCell ref="F106:H106"/>
    <mergeCell ref="L106:N106"/>
    <mergeCell ref="R106:T106"/>
    <mergeCell ref="V106:X106"/>
    <mergeCell ref="F108:H108"/>
    <mergeCell ref="L108:N108"/>
    <mergeCell ref="R108:T108"/>
    <mergeCell ref="V108:X108"/>
    <mergeCell ref="F110:H110"/>
    <mergeCell ref="L110:N110"/>
    <mergeCell ref="R110:T110"/>
    <mergeCell ref="V110:X110"/>
    <mergeCell ref="F112:H112"/>
    <mergeCell ref="L112:N112"/>
    <mergeCell ref="R112:T112"/>
    <mergeCell ref="V112:X112"/>
    <mergeCell ref="F114:H114"/>
    <mergeCell ref="L114:N114"/>
    <mergeCell ref="R114:T114"/>
    <mergeCell ref="V114:X114"/>
    <mergeCell ref="F116:H116"/>
    <mergeCell ref="L116:N116"/>
    <mergeCell ref="R116:T116"/>
    <mergeCell ref="V116:X116"/>
    <mergeCell ref="F118:H118"/>
    <mergeCell ref="L118:N118"/>
    <mergeCell ref="R118:T118"/>
    <mergeCell ref="V118:X118"/>
    <mergeCell ref="F120:H120"/>
    <mergeCell ref="L120:N120"/>
    <mergeCell ref="R120:T120"/>
    <mergeCell ref="V120:X120"/>
    <mergeCell ref="F122:H122"/>
    <mergeCell ref="L122:N122"/>
    <mergeCell ref="R122:T122"/>
    <mergeCell ref="V122:X122"/>
    <mergeCell ref="F124:H124"/>
    <mergeCell ref="L124:N124"/>
    <mergeCell ref="R124:T124"/>
    <mergeCell ref="V124:X124"/>
    <mergeCell ref="F126:H126"/>
    <mergeCell ref="L126:N126"/>
    <mergeCell ref="R126:T126"/>
    <mergeCell ref="V126:X126"/>
    <mergeCell ref="F128:H128"/>
    <mergeCell ref="L128:N128"/>
    <mergeCell ref="R128:T128"/>
    <mergeCell ref="V128:X128"/>
    <mergeCell ref="F130:H130"/>
    <mergeCell ref="L130:N130"/>
    <mergeCell ref="R130:T130"/>
    <mergeCell ref="V130:X130"/>
    <mergeCell ref="F132:H132"/>
    <mergeCell ref="L132:N132"/>
    <mergeCell ref="R132:T132"/>
    <mergeCell ref="V132:X132"/>
    <mergeCell ref="F134:H134"/>
    <mergeCell ref="L134:N134"/>
    <mergeCell ref="R134:T134"/>
    <mergeCell ref="V134:X134"/>
    <mergeCell ref="F136:H136"/>
    <mergeCell ref="L136:N136"/>
    <mergeCell ref="R136:T136"/>
    <mergeCell ref="V136:X136"/>
    <mergeCell ref="F138:H138"/>
    <mergeCell ref="L138:N138"/>
    <mergeCell ref="R138:T138"/>
    <mergeCell ref="V138:X138"/>
    <mergeCell ref="F140:H140"/>
    <mergeCell ref="L140:N140"/>
    <mergeCell ref="R140:T140"/>
    <mergeCell ref="V140:X140"/>
  </mergeCells>
  <conditionalFormatting sqref="W14 W16 W18">
    <cfRule type="cellIs" dxfId="58" priority="1" operator="equal">
      <formula>"MUITO BAIXO"</formula>
    </cfRule>
    <cfRule type="cellIs" dxfId="57" priority="2" operator="equal">
      <formula>"BAIXO"</formula>
    </cfRule>
    <cfRule type="cellIs" dxfId="56" priority="3" operator="equal">
      <formula>"MÉDIO"</formula>
    </cfRule>
    <cfRule type="cellIs" dxfId="55" priority="4" operator="equal">
      <formula>"ALTO"</formula>
    </cfRule>
    <cfRule type="cellIs" dxfId="54" priority="5" operator="equal">
      <formula>"MUITO ALTO"</formula>
    </cfRule>
  </conditionalFormatting>
  <printOptions horizontalCentered="1"/>
  <pageMargins left="0" right="0" top="0" bottom="0" header="0.31496062992125984" footer="0"/>
  <pageSetup paperSize="9" scale="34" orientation="portrait" r:id="rId1"/>
  <headerFooter>
    <oddHeader>Página &amp;P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W158"/>
  <sheetViews>
    <sheetView showWhiteSpace="0" view="pageLayout" topLeftCell="A25" zoomScale="90" zoomScalePageLayoutView="90" workbookViewId="0">
      <selection activeCell="F11" sqref="F11"/>
    </sheetView>
  </sheetViews>
  <sheetFormatPr defaultRowHeight="15"/>
  <cols>
    <col min="1" max="1" width="14.42578125" customWidth="1"/>
    <col min="2" max="2" width="26.85546875" customWidth="1"/>
    <col min="3" max="3" width="14.85546875" bestFit="1" customWidth="1"/>
    <col min="4" max="11" width="13.7109375" customWidth="1"/>
    <col min="12" max="413" width="9.140625" style="57"/>
  </cols>
  <sheetData>
    <row r="1" spans="1:12" ht="45" customHeight="1" thickBot="1">
      <c r="A1" s="1132" t="s">
        <v>561</v>
      </c>
      <c r="B1" s="1132"/>
      <c r="C1" s="1132"/>
      <c r="D1" s="1132"/>
      <c r="E1" s="1132"/>
      <c r="F1" s="1132"/>
      <c r="G1" s="1132"/>
      <c r="H1" s="1132"/>
      <c r="I1" s="1132"/>
      <c r="J1" s="1132"/>
      <c r="K1" s="1132"/>
    </row>
    <row r="2" spans="1:12" ht="39.950000000000003" customHeight="1" thickBot="1">
      <c r="A2" s="1052" t="s">
        <v>162</v>
      </c>
      <c r="B2" s="792" t="s">
        <v>205</v>
      </c>
      <c r="C2" s="829" t="s">
        <v>117</v>
      </c>
      <c r="D2" s="830"/>
      <c r="E2" s="830"/>
      <c r="F2" s="830"/>
      <c r="G2" s="830"/>
      <c r="H2" s="830"/>
      <c r="I2" s="830"/>
      <c r="J2" s="830"/>
      <c r="K2" s="831"/>
    </row>
    <row r="3" spans="1:12" ht="45.75" customHeight="1" thickBot="1">
      <c r="A3" s="1025"/>
      <c r="B3" s="793"/>
      <c r="C3" s="49" t="s">
        <v>2</v>
      </c>
      <c r="D3" s="40" t="s">
        <v>19</v>
      </c>
      <c r="E3" s="41" t="s">
        <v>4</v>
      </c>
      <c r="F3" s="40" t="s">
        <v>5</v>
      </c>
      <c r="G3" s="56" t="s">
        <v>157</v>
      </c>
      <c r="H3" s="42" t="s">
        <v>6</v>
      </c>
      <c r="I3" s="1133" t="s">
        <v>160</v>
      </c>
      <c r="J3" s="1134"/>
      <c r="K3" s="1135"/>
    </row>
    <row r="4" spans="1:12" ht="24.95" customHeight="1">
      <c r="A4" s="1025"/>
      <c r="B4" s="793"/>
      <c r="C4" s="1083" t="s">
        <v>144</v>
      </c>
      <c r="D4" s="1136" t="s">
        <v>115</v>
      </c>
      <c r="E4" s="1085" t="s">
        <v>114</v>
      </c>
      <c r="F4" s="1085" t="s">
        <v>0</v>
      </c>
      <c r="G4" s="1138" t="s">
        <v>242</v>
      </c>
      <c r="H4" s="1085" t="s">
        <v>116</v>
      </c>
      <c r="I4" s="1089" t="s">
        <v>241</v>
      </c>
      <c r="J4" s="1140"/>
      <c r="K4" s="1141"/>
    </row>
    <row r="5" spans="1:12" ht="39.950000000000003" customHeight="1" thickBot="1">
      <c r="A5" s="1025"/>
      <c r="B5" s="793"/>
      <c r="C5" s="1084"/>
      <c r="D5" s="1137"/>
      <c r="E5" s="1086"/>
      <c r="F5" s="1086"/>
      <c r="G5" s="1139"/>
      <c r="H5" s="1086"/>
      <c r="I5" s="1090"/>
      <c r="J5" s="1142"/>
      <c r="K5" s="1143"/>
    </row>
    <row r="6" spans="1:12" ht="24.95" customHeight="1" thickBot="1">
      <c r="A6" s="1025"/>
      <c r="B6" s="793"/>
      <c r="C6" s="48" t="s">
        <v>551</v>
      </c>
      <c r="D6" s="46">
        <f>'AREF INPUT'!K13</f>
        <v>5</v>
      </c>
      <c r="E6" s="47">
        <f>'AREF INPUT'!K15</f>
        <v>5</v>
      </c>
      <c r="F6" s="46">
        <f>'AREF INPUT'!K17</f>
        <v>1</v>
      </c>
      <c r="G6" s="34">
        <f>'AREF INPUT'!K19</f>
        <v>4</v>
      </c>
      <c r="H6" s="46">
        <f>'AREF INPUT'!K21</f>
        <v>1</v>
      </c>
      <c r="I6" s="29">
        <f>AVERAGE(D6:H6)</f>
        <v>3.2</v>
      </c>
      <c r="J6" s="1144" t="str">
        <f>IF(I6&gt;4.5,"MUITO ALTO",IF(OR(I6=4.5,I6&gt;3.5),"ALTO",IF(OR(I6=3.5,I6&gt;2.5),"MÉDIO",IF(OR(I6=2.5,I6&gt;1.5),"BAIXO",IF(1.5&gt;=I6,"MUITO BAIXO"," ")))))</f>
        <v>MÉDIO</v>
      </c>
      <c r="K6" s="1145"/>
      <c r="L6" s="57" t="s">
        <v>82</v>
      </c>
    </row>
    <row r="7" spans="1:12" ht="24.95" customHeight="1" thickBot="1">
      <c r="A7" s="1026"/>
      <c r="B7" s="794"/>
      <c r="C7" s="48" t="s">
        <v>552</v>
      </c>
      <c r="D7" s="46">
        <f>'AREF INPUT'!M13</f>
        <v>5</v>
      </c>
      <c r="E7" s="47">
        <f>'AREF INPUT'!M15</f>
        <v>5</v>
      </c>
      <c r="F7" s="46">
        <f>'AREF INPUT'!M17</f>
        <v>3</v>
      </c>
      <c r="G7" s="53">
        <f>'AREF INPUT'!M19</f>
        <v>2</v>
      </c>
      <c r="H7" s="46">
        <f>'AREF INPUT'!M21</f>
        <v>2</v>
      </c>
      <c r="I7" s="29">
        <f>AVERAGE(D7:H7)</f>
        <v>3.4</v>
      </c>
      <c r="J7" s="1146" t="str">
        <f>IF(I7&gt;4.5,"MUITO ALTO",IF(OR(I7=4.5,I7&gt;3.5),"ALTO",IF(OR(I7=3.5,I7&gt;2.5),"MÉDIO",IF(OR(I7=2.5,I7&gt;1.5),"BAIXO",IF(1.5&gt;=I7,"MUITO BAIXO"," ")))))</f>
        <v>MÉDIO</v>
      </c>
      <c r="K7" s="1147"/>
    </row>
    <row r="8" spans="1:12" ht="15" customHeight="1" thickBot="1">
      <c r="A8" s="1148"/>
      <c r="B8" s="1148"/>
      <c r="C8" s="1148"/>
      <c r="D8" s="1148"/>
      <c r="E8" s="1148"/>
      <c r="F8" s="1148"/>
      <c r="G8" s="1148"/>
      <c r="H8" s="1148"/>
      <c r="I8" s="1148"/>
      <c r="J8" s="1148"/>
      <c r="K8" s="1148"/>
    </row>
    <row r="9" spans="1:12" ht="39.950000000000003" customHeight="1" thickBot="1">
      <c r="A9" s="1039" t="s">
        <v>166</v>
      </c>
      <c r="B9" s="792" t="s">
        <v>206</v>
      </c>
      <c r="C9" s="829" t="s">
        <v>156</v>
      </c>
      <c r="D9" s="830"/>
      <c r="E9" s="830"/>
      <c r="F9" s="830"/>
      <c r="G9" s="830"/>
      <c r="H9" s="830"/>
      <c r="I9" s="830"/>
      <c r="J9" s="830"/>
      <c r="K9" s="831"/>
    </row>
    <row r="10" spans="1:12" ht="47.25" customHeight="1" thickBot="1">
      <c r="A10" s="1040"/>
      <c r="B10" s="793"/>
      <c r="C10" s="49" t="s">
        <v>2</v>
      </c>
      <c r="D10" s="42" t="s">
        <v>30</v>
      </c>
      <c r="E10" s="40" t="s">
        <v>31</v>
      </c>
      <c r="F10" s="40" t="s">
        <v>33</v>
      </c>
      <c r="G10" s="40" t="s">
        <v>34</v>
      </c>
      <c r="H10" s="1112" t="s">
        <v>50</v>
      </c>
      <c r="I10" s="1114"/>
      <c r="J10" s="1112" t="s">
        <v>54</v>
      </c>
      <c r="K10" s="1114"/>
    </row>
    <row r="11" spans="1:12" ht="84.75" thickBot="1">
      <c r="A11" s="1040"/>
      <c r="B11" s="793"/>
      <c r="C11" s="82" t="s">
        <v>144</v>
      </c>
      <c r="D11" s="92" t="s">
        <v>28</v>
      </c>
      <c r="E11" s="92" t="s">
        <v>29</v>
      </c>
      <c r="F11" s="92" t="s">
        <v>32</v>
      </c>
      <c r="G11" s="92" t="s">
        <v>35</v>
      </c>
      <c r="H11" s="91" t="s">
        <v>240</v>
      </c>
      <c r="I11" s="91" t="s">
        <v>239</v>
      </c>
      <c r="J11" s="91" t="s">
        <v>238</v>
      </c>
      <c r="K11" s="91" t="s">
        <v>237</v>
      </c>
    </row>
    <row r="12" spans="1:12" ht="24.95" customHeight="1" thickBot="1">
      <c r="A12" s="1040"/>
      <c r="B12" s="793"/>
      <c r="C12" s="48" t="str">
        <f>C6</f>
        <v>FLUMINENSE FC</v>
      </c>
      <c r="D12" s="44">
        <f>'AREF INPUT'!K25</f>
        <v>1</v>
      </c>
      <c r="E12" s="44">
        <f>'AREF INPUT'!K27</f>
        <v>3</v>
      </c>
      <c r="F12" s="44">
        <f>'AREF INPUT'!K29</f>
        <v>1</v>
      </c>
      <c r="G12" s="45">
        <f>'AREF INPUT'!K31</f>
        <v>3</v>
      </c>
      <c r="H12" s="39">
        <f>AVERAGE(D12:G12)</f>
        <v>2</v>
      </c>
      <c r="I12" s="90" t="str">
        <f>IF(H12&gt;4.5,"ADEQUADO",IF(OR(H12=4.5,H12&gt;3.5),"SUFICIENTE",IF(OR(H12=3.5,H12&gt;2.5),"RAZOÁVEL",IF(OR(H12=2.5,H12&gt;1.5),"INSUFICIENTE",IF(1.5&gt;=H12,"DESPREZÍVEL"," ")))))</f>
        <v>INSUFICIENTE</v>
      </c>
      <c r="J12" s="89">
        <f>IF(AND(J6="MUITO BAIXO",I12="ADEQUADO"),1, IF(OR(AND(J6="BAIXO",I12="ADEQUADO"),AND(J6="MUITO BAIXO",I12="SUFICIENTE")),2,IF(OR(AND(J6="MÉDIO",I12="ADEQUADO"),AND(J6="MUITO BAIXO",I12="RAZOAVÉL")),3,IF(OR(AND(J6="ALTO",I12="ADEQUADO"),AND(J6="BAIXO",I12="SUFICIENTE"),AND(J6="MUITO BAIXO",I12="INSUFICIENTE")),4,IF(OR(AND(J6="MUITO ALTO",I12="ADEQUADO"),AND(J6="MUITO BAIXO",I12="DESPREZÍVEL")),5,IF(OR(AND(J6="MÉDIO",I12="SUFICIENTE"),AND(J6="BAIXO",I12="RAZOÁVEL")),6,IF(OR(AND(J6="ALTO",I12="SUFICIENTE"),AND(J6="BAIXO",I12="INSUFICIENTE")),8,IF(AND(J6="MÉDIO",I12="RAZOÁVEL"),9,IF(OR(AND(J6="MUITO ALTO",I12="SUFICIENTE"),AND(J6="BAIXO",I12="DESPREZÍVEL")),10,IF(OR(AND(J6="ALTO",I12="RAZOÁVEL"),AND(J6="MÉDIO",I12="INSUFICIENTE")),12,IF(OR(AND(J6="MUITO ALTO",I12="RAZOÁVEL"),AND(J6="MÉDIO",I12="DESPREZÍVEL")),15,IF(AND(J6="ALTO",I12="INSUFICIENTE"),16,IF(OR(AND(J6="MUITO ALTO",I12="INSUFICIENTE"),AND(J6="ALTO",I12="DESPREZÍVEL")),20,IF(AND(J6="MUITO ALTO",I12="DESPREZÍVEL"),25,))))))))))))))</f>
        <v>12</v>
      </c>
      <c r="K12" s="88" t="str">
        <f>IF(OR(J12=25,J12&gt;16),"MUITO ALTA",IF(OR(J12=16,J12&gt;10),"ALTA",IF(OR(J12=10,J12&gt;6),"MEDIANA",IF(OR(J12=6,J12&gt;3),"BAIXA",IF(OR(J12=3,J12&gt;1),"MUITO BAIXA",)))))</f>
        <v>ALTA</v>
      </c>
    </row>
    <row r="13" spans="1:12" ht="24.95" customHeight="1" thickBot="1">
      <c r="A13" s="1041"/>
      <c r="B13" s="794"/>
      <c r="C13" s="50" t="s">
        <v>569</v>
      </c>
      <c r="D13" s="43">
        <f>'AREF INPUT'!M25</f>
        <v>1</v>
      </c>
      <c r="E13" s="43">
        <f>'AREF INPUT'!M27</f>
        <v>3</v>
      </c>
      <c r="F13" s="43">
        <f>'AREF INPUT'!M29</f>
        <v>1</v>
      </c>
      <c r="G13" s="83">
        <f>'AREF INPUT'!M31</f>
        <v>3</v>
      </c>
      <c r="H13" s="39">
        <f>AVERAGE(D13:G13)</f>
        <v>2</v>
      </c>
      <c r="I13" s="90" t="str">
        <f>IF(H13&gt;4.5,"ADEQUADO",IF(OR(H13=4.5,H13&gt;3.5),"SUFICIENTE",IF(OR(H13=3.5,H13&gt;2.5),"RAZOÁVEL",IF(OR(H13=2.5,H13&gt;1.5),"INSUFICIENTE",IF(1.5&gt;=H13,"DESPREZÍVEL"," ")))))</f>
        <v>INSUFICIENTE</v>
      </c>
      <c r="J13" s="89">
        <f>IF(AND(J7="MUITO BAIXO",I13="ADEQUADO"),1, IF(OR(AND(J7="BAIXO",I13="ADEQUADO"),AND(J7="MUITO BAIXO",I13="SUFICIENTE")),2,IF(OR(AND(J7="MÉDIO",I13="ADEQUADO"),AND(J7="MUITO BAIXO",I13="RAZOAVÉL")),3,IF(OR(AND(J7="ALTO",I13="ADEQUADO"),AND(J7="BAIXO",I13="SUFICIENTE"),AND(J7="MUITO BAIXO",I13="INSUFICIENTE")),4,IF(OR(AND(J7="MUITO ALTO",I13="ADEQUADO"),AND(J7="MUITO BAIXO",I13="DESPREZÍVEL")),5,IF(OR(AND(J7="MÉDIO",I13="SUFICIENTE"),AND(J7="BAIXO",I13="RAZOÁVEL")),6,IF(OR(AND(J7="ALTO",I13="SUFICIENTE"),AND(J7="BAIXO",I13="INSUFICIENTE")),8,IF(AND(J7="MÉDIO",I13="RAZOÁVEL"),9,IF(OR(AND(J7="MUITO ALTO",I13="SUFICIENTE"),AND(J7="BAIXO",I13="DESPREZÍVEL")),10,IF(OR(AND(J7="ALTO",I13="RAZOÁVEL"),AND(J7="MÉDIO",I13="INSUFICIENTE")),12,IF(OR(AND(J7="MUITO ALTO",I13="RAZOÁVEL"),AND(J7="MÉDIO",I13="DESPREZÍVEL")),15,IF(AND(J7="ALTO",I13="INSUFICIENTE"),16,IF(OR(AND(J7="MUITO ALTO",I13="INSUFICIENTE"),AND(J7="ALTO",I13="DESPREZÍVEL")),20,IF(AND(J7="MUITO ALTO",I13="DESPREZÍVEL"),25,))))))))))))))</f>
        <v>12</v>
      </c>
      <c r="K13" s="88" t="str">
        <f>IF(OR(J13=25,J13&gt;16),"MUITO ALTA",IF(OR(J13=16,J13&gt;10),"ALTA",IF(OR(J13=10,J13&gt;6),"MEDIANA",IF(OR(J13=6,J13&gt;3),"BAIXA",IF(OR(J13=3,J13&gt;1),"MUITO BAIXA",)))))</f>
        <v>ALTA</v>
      </c>
    </row>
    <row r="14" spans="1:12" ht="15" customHeight="1">
      <c r="A14" s="1130"/>
      <c r="B14" s="1130"/>
      <c r="C14" s="1130"/>
      <c r="D14" s="1130"/>
      <c r="E14" s="1130"/>
      <c r="F14" s="1130"/>
      <c r="G14" s="1130"/>
      <c r="H14" s="1130"/>
      <c r="I14" s="1130"/>
      <c r="J14" s="1130"/>
      <c r="K14" s="1130"/>
    </row>
    <row r="15" spans="1:12" ht="15" customHeight="1" thickBot="1">
      <c r="A15" s="1131"/>
      <c r="B15" s="1131"/>
      <c r="C15" s="1131"/>
      <c r="D15" s="1131"/>
      <c r="E15" s="1131"/>
      <c r="F15" s="1131"/>
      <c r="G15" s="1131"/>
      <c r="H15" s="1131"/>
      <c r="I15" s="1131"/>
      <c r="J15" s="1131"/>
      <c r="K15" s="1131"/>
    </row>
    <row r="16" spans="1:12" ht="30" customHeight="1" thickBot="1">
      <c r="A16" s="982" t="s">
        <v>170</v>
      </c>
      <c r="B16" s="1097" t="s">
        <v>72</v>
      </c>
      <c r="C16" s="829" t="s">
        <v>88</v>
      </c>
      <c r="D16" s="830"/>
      <c r="E16" s="830"/>
      <c r="F16" s="830"/>
      <c r="G16" s="830"/>
      <c r="H16" s="985"/>
      <c r="I16" s="985"/>
      <c r="J16" s="985"/>
      <c r="K16" s="1045"/>
    </row>
    <row r="17" spans="1:11" ht="15" customHeight="1">
      <c r="A17" s="983"/>
      <c r="B17" s="1098"/>
      <c r="C17" s="1100" t="s">
        <v>144</v>
      </c>
      <c r="D17" s="1101"/>
      <c r="E17" s="1106" t="s">
        <v>87</v>
      </c>
      <c r="F17" s="1107"/>
      <c r="G17" s="1108"/>
      <c r="H17" s="1106" t="s">
        <v>159</v>
      </c>
      <c r="I17" s="1107"/>
      <c r="J17" s="1107"/>
      <c r="K17" s="1108"/>
    </row>
    <row r="18" spans="1:11" ht="15" customHeight="1">
      <c r="A18" s="983"/>
      <c r="B18" s="1098"/>
      <c r="C18" s="1102"/>
      <c r="D18" s="1103"/>
      <c r="E18" s="1109"/>
      <c r="F18" s="1110"/>
      <c r="G18" s="1111"/>
      <c r="H18" s="1109"/>
      <c r="I18" s="1110"/>
      <c r="J18" s="1110"/>
      <c r="K18" s="1111"/>
    </row>
    <row r="19" spans="1:11" ht="15" customHeight="1" thickBot="1">
      <c r="A19" s="983"/>
      <c r="B19" s="1098"/>
      <c r="C19" s="1102"/>
      <c r="D19" s="1103"/>
      <c r="E19" s="1112"/>
      <c r="F19" s="1113"/>
      <c r="G19" s="1114"/>
      <c r="H19" s="1112"/>
      <c r="I19" s="1113"/>
      <c r="J19" s="1113"/>
      <c r="K19" s="1114"/>
    </row>
    <row r="20" spans="1:11" ht="15" customHeight="1">
      <c r="A20" s="983"/>
      <c r="B20" s="1098"/>
      <c r="C20" s="1102"/>
      <c r="D20" s="1103"/>
      <c r="E20" s="1115" t="s">
        <v>79</v>
      </c>
      <c r="F20" s="1115" t="s">
        <v>80</v>
      </c>
      <c r="G20" s="1115" t="s">
        <v>81</v>
      </c>
      <c r="H20" s="1087" t="s">
        <v>236</v>
      </c>
      <c r="I20" s="1087" t="s">
        <v>235</v>
      </c>
      <c r="J20" s="1119" t="s">
        <v>234</v>
      </c>
      <c r="K20" s="1120"/>
    </row>
    <row r="21" spans="1:11" ht="15" customHeight="1">
      <c r="A21" s="983"/>
      <c r="B21" s="1098"/>
      <c r="C21" s="1102"/>
      <c r="D21" s="1103"/>
      <c r="E21" s="1116"/>
      <c r="F21" s="1116"/>
      <c r="G21" s="1116"/>
      <c r="H21" s="1118"/>
      <c r="I21" s="1118"/>
      <c r="J21" s="1121"/>
      <c r="K21" s="1122"/>
    </row>
    <row r="22" spans="1:11" ht="15" customHeight="1">
      <c r="A22" s="983"/>
      <c r="B22" s="1098"/>
      <c r="C22" s="1102"/>
      <c r="D22" s="1103"/>
      <c r="E22" s="1116"/>
      <c r="F22" s="1116"/>
      <c r="G22" s="1116"/>
      <c r="H22" s="1118"/>
      <c r="I22" s="1118"/>
      <c r="J22" s="1121"/>
      <c r="K22" s="1122"/>
    </row>
    <row r="23" spans="1:11" ht="55.5" customHeight="1" thickBot="1">
      <c r="A23" s="983"/>
      <c r="B23" s="1098"/>
      <c r="C23" s="1104"/>
      <c r="D23" s="1105"/>
      <c r="E23" s="1117"/>
      <c r="F23" s="1117"/>
      <c r="G23" s="1117"/>
      <c r="H23" s="1088"/>
      <c r="I23" s="1088"/>
      <c r="J23" s="1123"/>
      <c r="K23" s="1124"/>
    </row>
    <row r="24" spans="1:11" ht="15" customHeight="1" thickBot="1">
      <c r="A24" s="983"/>
      <c r="B24" s="1098"/>
      <c r="C24" s="1125" t="str">
        <f>C12</f>
        <v>FLUMINENSE FC</v>
      </c>
      <c r="D24" s="1126"/>
      <c r="E24" s="78" t="str">
        <f>'AREF INPUT'!K35</f>
        <v>SIM</v>
      </c>
      <c r="F24" s="78" t="str">
        <f>'AREF INPUT'!K37</f>
        <v>NÃO</v>
      </c>
      <c r="G24" s="78" t="str">
        <f>'AREF INPUT'!K39</f>
        <v>NÃO</v>
      </c>
      <c r="H24" s="85" t="str">
        <f>IF(AND(E24="SIM",F24="SIM",G24="SIM"),"NÍVEL 4",IF(AND(E24="NÃO",F24="NÃO",G24="NÃO"),"NÍVEL 1",IF(OR(AND(E24="SIM",F24="SIM",G24="NÃO"),AND(E24="SIM",F24="NÃO",G24="SIM"),AND(E24="NÃO",F24="SIM",G24="SIM")),"NÍVEL 3",IF(OR(AND(E24="SIM",F24="NÃO",G24="NÃO"),AND(E24="NÃO",F24="SIM",G24="NÃO"),AND(E24="NÃO",F24="NÃO",G24="SIM")),"NÍVEL 2"))))</f>
        <v>NÍVEL 2</v>
      </c>
      <c r="I24" s="85">
        <f>IF(AND(K12="MUITO BAIXA",H24="NÍVEL 1"),1, IF(OR(AND(K12="BAIXA",H24="NÍVEL 1"),AND(K12="MUITO BAIXA",H24="NÍVEL 2")),2,IF(OR(AND(K12="MEDIANA",H24="NÍVEL 1"),AND(K12="MUITO BAIXA",H24="NÍVEL 3")),3,IF(OR(AND(K12="ALTA",H24="NÍVEL 1"),AND(K12="BAIXA",H24="NÍVEL 2")),4,IF(OR(AND(K12="MUITO ALTA",H24="NÍVEL 1"),AND(K12="MUITO BAIXA",H24="NÍVEL 4")),5,IF(OR(AND(K12="MEDIANA",H24="NÍVEL 2"),AND(K12="BAIXA",H24="NÍVEL 3")),6, IF(AND(K12="ALTA",H24="NÍVEL 2"),8,IF(AND(K12="MEDIANA",H24="NÍVEL 3"),9,IF(OR(AND(K12="MUITO ALTA",H24="NÍVEL 2"),AND(K12="BAIXA",H24="NÍVEL 4")),10,IF(AND(K12="ALTA",H24="NÍVEL 3"),12,IF(OR(AND(K12="MUITO ALTA",H24="NÍVEL 3"),AND(K12="MEDIANA",H24="NÍVEL 4")),15,IF(AND(K12="ALTA",H24="NÍVEL 4"),20,IF(AND(K12="MUITO ALTA",H24="NÍVEL 4"),25,)))))))))))))</f>
        <v>8</v>
      </c>
      <c r="J24" s="1127" t="str">
        <f>IF(I24&gt;15,"ALTAMENTE PROVÁVEL",IF(OR(I24=15,I24&gt;9),"PROVÁVEL",IF(OR(I24=9,I24&gt;4),"MEDIANA",IF(OR(I24=4,I24&gt;2),"IMPROVÁVEL",IF(2&gt;=I24,"REMOTA",)))))</f>
        <v>MEDIANA</v>
      </c>
      <c r="K24" s="1127"/>
    </row>
    <row r="25" spans="1:11" ht="15" customHeight="1" thickBot="1">
      <c r="A25" s="983"/>
      <c r="B25" s="1099"/>
      <c r="C25" s="1128" t="str">
        <f>C13</f>
        <v>VASCO</v>
      </c>
      <c r="D25" s="1129"/>
      <c r="E25" s="87" t="str">
        <f>'AREF INPUT'!M35</f>
        <v>SIM</v>
      </c>
      <c r="F25" s="87" t="str">
        <f>'AREF INPUT'!M37</f>
        <v>NÃO</v>
      </c>
      <c r="G25" s="87" t="str">
        <f>'AREF INPUT'!M39</f>
        <v>NÃO</v>
      </c>
      <c r="H25" s="86" t="str">
        <f>IF(AND(E25="SIM",F25="SIM",G25="SIM"),"NÍVEL 4",IF(AND(E25="NÃO",F25="NÃO",G25="NÃO"),"NÍVEL 1",IF(OR(AND(E25="SIM",F25="SIM",G25="NÃO"),AND(E25="SIM",F25="NÃO",G25="SIM"),AND(E25="NÃO",F25="SIM",G25="SIM")),"NÍVEL 3",IF(OR(AND(E25="SIM",F25="NÃO",G25="NÃO"),AND(E25="NÃO",F25="SIM",G25="NÃO"),AND(E25="NÃO",F25="NÃO",G25="SIM")),"NÍVEL 2"))))</f>
        <v>NÍVEL 2</v>
      </c>
      <c r="I25" s="85">
        <f>IF(AND(K13="MUITO BAIXA",H25="NÍVEL 1"),1, IF(OR(AND(K13="BAIXA",H25="NÍVEL 1"),AND(K13="MUITO BAIXA",H25="NÍVEL 2")),2,IF(OR(AND(K13="MEDIANA",H25="NÍVEL 1"),AND(K13="MUITO BAIXA",H25="NÍVEL 3")),3,IF(OR(AND(K13="ALTA",H25="NÍVEL 1"),AND(K13="BAIXA",H25="NÍVEL 2")),4,IF(OR(AND(K13="MUITO ALTA",H25="NÍVEL 1"),AND(K13="MUITO BAIXA",H25="NÍVEL 4")),5,IF(OR(AND(K13="MEDIANA",H25="NÍVEL 2"),AND(K13="BAIXA",H25="NÍVEL 3")),6, IF(AND(K13="ALTA",H25="NÍVEL 2"),8,IF(AND(K13="MEDIANA",H25="NÍVEL 3"),9,IF(OR(AND(K13="MUITO ALTA",H25="NÍVEL 2"),AND(K13="BAIXA",H25="NÍVEL 4")),10,IF(AND(K13="ALTA",H25="NÍVEL 3"),12,IF(OR(AND(K13="MUITO ALTA",H25="NÍVEL 3"),AND(K13="MEDIANA",H25="NÍVEL 4")),15,IF(AND(K13="ALTA",H25="NÍVEL 4"),20,IF(AND(K13="MUITO ALTA",H25="NÍVEL 4"),25,)))))))))))))</f>
        <v>8</v>
      </c>
      <c r="J25" s="1127" t="str">
        <f>IF(I25&gt;15,"ALTAMENTE PROVÁVEL",IF(OR(I25=15,I25&gt;9),"PROVÁVEL",IF(OR(I25=9,I25&gt;4),"MEDIANA",IF(OR(I25=4,I25&gt;2),"IMPROVÁVEL",IF(2&gt;=I25,"REMOTA",)))))</f>
        <v>MEDIANA</v>
      </c>
      <c r="K25" s="1127"/>
    </row>
    <row r="26" spans="1:11" ht="9.9499999999999993" customHeight="1">
      <c r="A26" s="59"/>
      <c r="B26" s="16"/>
      <c r="C26" s="60"/>
      <c r="D26" s="60"/>
      <c r="E26" s="61"/>
      <c r="F26" s="61"/>
      <c r="G26" s="61"/>
      <c r="H26" s="61"/>
      <c r="I26" s="61"/>
      <c r="J26" s="61"/>
      <c r="K26" s="61"/>
    </row>
    <row r="27" spans="1:11" ht="9.9499999999999993" customHeight="1" thickBot="1">
      <c r="A27" s="59"/>
      <c r="B27" s="16"/>
      <c r="C27" s="60"/>
      <c r="D27" s="60"/>
      <c r="E27" s="61"/>
      <c r="F27" s="61"/>
      <c r="G27" s="61"/>
      <c r="H27" s="61"/>
      <c r="I27" s="61"/>
      <c r="J27" s="61"/>
      <c r="K27" s="61"/>
    </row>
    <row r="28" spans="1:11" ht="30" customHeight="1" thickBot="1">
      <c r="A28" s="1074" t="s">
        <v>173</v>
      </c>
      <c r="B28" s="1077" t="s">
        <v>118</v>
      </c>
      <c r="C28" s="829" t="s">
        <v>191</v>
      </c>
      <c r="D28" s="830"/>
      <c r="E28" s="830"/>
      <c r="F28" s="830"/>
      <c r="G28" s="830"/>
      <c r="H28" s="830"/>
      <c r="I28" s="830"/>
      <c r="J28" s="830"/>
      <c r="K28" s="831"/>
    </row>
    <row r="29" spans="1:11" ht="47.25" customHeight="1" thickBot="1">
      <c r="A29" s="1075"/>
      <c r="B29" s="1078"/>
      <c r="C29" s="49" t="s">
        <v>2</v>
      </c>
      <c r="D29" s="52" t="s">
        <v>138</v>
      </c>
      <c r="E29" s="52" t="s">
        <v>141</v>
      </c>
      <c r="F29" s="52" t="s">
        <v>142</v>
      </c>
      <c r="G29" s="1080" t="s">
        <v>84</v>
      </c>
      <c r="H29" s="1081"/>
      <c r="I29" s="1081"/>
      <c r="J29" s="1081"/>
      <c r="K29" s="1082"/>
    </row>
    <row r="30" spans="1:11" ht="15" customHeight="1">
      <c r="A30" s="1075"/>
      <c r="B30" s="1078"/>
      <c r="C30" s="1083" t="s">
        <v>144</v>
      </c>
      <c r="D30" s="1085" t="s">
        <v>137</v>
      </c>
      <c r="E30" s="1085" t="s">
        <v>139</v>
      </c>
      <c r="F30" s="1085" t="s">
        <v>140</v>
      </c>
      <c r="G30" s="1087" t="s">
        <v>233</v>
      </c>
      <c r="H30" s="1089" t="s">
        <v>232</v>
      </c>
      <c r="I30" s="1089" t="s">
        <v>231</v>
      </c>
      <c r="J30" s="1091" t="s">
        <v>83</v>
      </c>
      <c r="K30" s="1092"/>
    </row>
    <row r="31" spans="1:11" ht="58.5" customHeight="1" thickBot="1">
      <c r="A31" s="1075"/>
      <c r="B31" s="1078"/>
      <c r="C31" s="1084"/>
      <c r="D31" s="1086"/>
      <c r="E31" s="1086"/>
      <c r="F31" s="1086"/>
      <c r="G31" s="1088"/>
      <c r="H31" s="1090"/>
      <c r="I31" s="1090"/>
      <c r="J31" s="1093"/>
      <c r="K31" s="1094"/>
    </row>
    <row r="32" spans="1:11" ht="24.75" customHeight="1" thickBot="1">
      <c r="A32" s="1075"/>
      <c r="B32" s="1078"/>
      <c r="C32" s="48" t="str">
        <f>C24</f>
        <v>FLUMINENSE FC</v>
      </c>
      <c r="D32" s="46">
        <f>'AREF INPUT'!K43</f>
        <v>7</v>
      </c>
      <c r="E32" s="46">
        <f>'AREF INPUT'!K45</f>
        <v>5</v>
      </c>
      <c r="F32" s="46">
        <f>'AREF INPUT'!K47</f>
        <v>5</v>
      </c>
      <c r="G32" s="84">
        <f>SUM(D32:F32)</f>
        <v>17</v>
      </c>
      <c r="H32" s="51" t="str">
        <f>IF(G32&gt;24,"CRÍTICO",IF(OR(G32=24,G32&gt;14),"SEVERO",IF(OR(G32=14,G32&gt;9),"MODERADO",IF(OR(G32=9,G32&gt;4),"BAIXO",IF(4&gt;=G32,"MUITO BAIXO",)))))</f>
        <v>SEVERO</v>
      </c>
      <c r="I32" s="33">
        <f>IF(AND(J24="REMOTA",H32="MUITO BAIXO"),1,IF(AND(J24="REMOTA",H32="BAIXO"),2,IF(AND(J24="IMPROVÁVEL",H32="MUITO BAIXO"),3,IF(AND(J24="REMOTA",H32="MODERADO"),4,IF(OR(AND(J24="MEDIANA",H32="MUITO BAIXO"),AND(J24="IMPROVÁVEL",H32="BAIXO"),AND(J24="REMOTA",H32="SEVERO")),6,IF(AND(J24="PROVÁVEL",H32="MUITO BAIXO"),8,IF(OR(AND(J24="ALTAMENTE PROVÁVEL",H32="MUITO BAIXO"),AND(J24="REMOTA",H32="CRÍTICO")),10,IF(OR(AND(J24="MEDIANA",H32="BAIXO"),AND(J24="IMPROVÁVEL",H32="MODERADO")),12,IF(AND(J24="PROVÁVEL",H32="BAIXO"),16,IF(AND(J24="IMPROVÁVEL",H32="SEVERO"),18,IF(AND(J24="ALTAMENTE PROVÁVEL",H32="BAIXO"),20,IF(AND(J24="MEDIANA",H32="MODERADO"),24,IF(AND(J24="IMPROVÁVEL",H32="CRÍTICO"),30,IF(AND(J24="PROVÁVEL",H32="MODERADO"),32,IF(AND(J24="MEDIANA",H32="SEVERO"),36,IF(AND(J24="ALTAMENTE PROVÁVEL",H32="MODERADO"),40,IF(AND(J24="PROVÁVEL",H32="SEVERO"),48,IF(OR(AND(J24="ALTAMENTE PROVÁVEL",H32="SEVERO"),AND(J24="MEDIANA",H32="CRÍTICO")),60,IF(AND(J24="PROVÁVEL",H32="CRÍTICO"),80,IF(AND(J24="ALTAMENTE PROVÁVEL",H32="CRÍTICO"),100,))))))))))))))))))))</f>
        <v>36</v>
      </c>
      <c r="J32" s="1095" t="str">
        <f>IF(I32&gt;79,"MUITO ALTO",IF(OR(I32=79,I32&gt;47),"ALTO",IF(OR(I32=47,I32&gt;29),"MÉDIO",IF(OR(I32=29,I32&gt;9),"BAIXO",IF(10&gt;I32,"MUITO BAIXO",)))))</f>
        <v>MÉDIO</v>
      </c>
      <c r="K32" s="1096"/>
    </row>
    <row r="33" spans="1:413" ht="24.95" customHeight="1" thickBot="1">
      <c r="A33" s="1076"/>
      <c r="B33" s="1079"/>
      <c r="C33" s="48" t="str">
        <f>C25</f>
        <v>VASCO</v>
      </c>
      <c r="D33" s="46">
        <f>'AREF INPUT'!M43</f>
        <v>7</v>
      </c>
      <c r="E33" s="46">
        <f>'AREF INPUT'!M45</f>
        <v>2</v>
      </c>
      <c r="F33" s="46">
        <f>'AREF INPUT'!M47</f>
        <v>5</v>
      </c>
      <c r="G33" s="84">
        <f>SUM(D33:F33)</f>
        <v>14</v>
      </c>
      <c r="H33" s="51" t="str">
        <f>IF(G33&gt;24,"CRÍTICO",IF(OR(G33=24,G33&gt;14),"SEVERO",IF(OR(G33=14,G33&gt;9),"MODERADO",IF(OR(G33=9,G33&gt;4),"BAIXO",IF(4&gt;=G33,"MUITO BAIXO",)))))</f>
        <v>MODERADO</v>
      </c>
      <c r="I33" s="33">
        <f>IF(AND(J25="REMOTA",H33="MUITO BAIXO"),1,IF(AND(J25="REMOTA",H33="BAIXO"),2,IF(AND(J25="IMPROVÁVEL",H33="MUITO BAIXO"),3,IF(AND(J25="REMOTA",H33="MODERADO"),4,IF(OR(AND(J25="MEDIANA",H33="MUITO BAIXO"),AND(J25="IMPROVÁVEL",H33="BAIXO"),AND(J25="REMOTA",H33="SEVERO")),6,IF(AND(J25="PROVÁVEL",H33="MUITO BAIXO"),8,IF(OR(AND(J25="ALTAMENTE PROVÁVEL",H33="MUITO BAIXO"),AND(J25="REMOTA",H33="CRÍTICO")),10,IF(OR(AND(J25="MEDIANA",H33="BAIXO"),AND(J25="IMPROVÁVEL",H33="MODERADO")),12,IF(AND(J25="PROVÁVEL",H33="BAIXO"),16,IF(AND(J25="IMPROVÁVEL",H33="SEVERO"),18,IF(AND(J25="ALTAMENTE PROVÁVEL",H33="BAIXO"),20,IF(AND(J25="MEDIANA",H33="MODERADO"),24,IF(AND(J25="IMPROVÁVEL",H33="CRÍTICO"),30,IF(AND(J25="PROVÁVEL",H33="MODERADO"),32,IF(AND(J25="MEDIANA",H33="SEVERO"),36,IF(AND(J25="ALTAMENTE PROVÁVEL",H33="MODERADO"),40,IF(AND(J25="PROVÁVEL",H33="SEVERO"),48,IF(OR(AND(J25="ALTAMENTE PROVÁVEL",H33="SEVERO"),AND(J25="MEDIANA",H33="CRÍTICO")),60,IF(AND(J25="PROVÁVEL",H33="CRÍTICO"),80,IF(AND(J25="ALTAMENTE PROVÁVEL",H33="CRÍTICO"),100,))))))))))))))))))))</f>
        <v>24</v>
      </c>
      <c r="J33" s="1095" t="str">
        <f>IF(I33&gt;79,"MUITO ALTO",IF(OR(I33=79,I33&gt;47),"ALTO",IF(OR(I33=47,I33&gt;29),"MÉDIO",IF(OR(I33=29,I33&gt;9),"BAIXO",IF(10&gt;I33,"MUITO BAIXO",)))))</f>
        <v>BAIXO</v>
      </c>
      <c r="K33" s="1096"/>
    </row>
    <row r="34" spans="1:413" ht="24.95" customHeight="1" thickBot="1">
      <c r="A34" s="59"/>
      <c r="B34" s="36"/>
      <c r="C34" s="35"/>
      <c r="D34" s="12"/>
      <c r="E34" s="12"/>
      <c r="F34" s="12"/>
      <c r="G34" s="12"/>
      <c r="H34" s="37"/>
      <c r="I34" s="12"/>
      <c r="J34" s="11"/>
      <c r="K34" s="11"/>
      <c r="L34" s="23"/>
    </row>
    <row r="35" spans="1:413" ht="50.1" customHeight="1" thickBot="1">
      <c r="A35" s="1025" t="s">
        <v>161</v>
      </c>
      <c r="B35" s="792" t="s">
        <v>204</v>
      </c>
      <c r="C35" s="1068" t="s">
        <v>18</v>
      </c>
      <c r="D35" s="1069"/>
      <c r="E35" s="1070"/>
      <c r="F35" s="917" t="s">
        <v>8</v>
      </c>
      <c r="G35" s="918"/>
      <c r="H35" s="918"/>
      <c r="I35" s="918"/>
      <c r="J35" s="918"/>
      <c r="K35" s="919"/>
      <c r="L35" s="1057" t="s">
        <v>158</v>
      </c>
    </row>
    <row r="36" spans="1:413" ht="30" customHeight="1">
      <c r="A36" s="1025"/>
      <c r="B36" s="793"/>
      <c r="C36" s="801" t="s">
        <v>7</v>
      </c>
      <c r="D36" s="802"/>
      <c r="E36" s="803"/>
      <c r="F36" s="7" t="s">
        <v>14</v>
      </c>
      <c r="G36" s="79" t="s">
        <v>15</v>
      </c>
      <c r="H36" s="79" t="s">
        <v>16</v>
      </c>
      <c r="I36" s="1058" t="s">
        <v>17</v>
      </c>
      <c r="J36" s="1058"/>
      <c r="K36" s="1059"/>
      <c r="L36" s="1057"/>
    </row>
    <row r="37" spans="1:413" ht="24.95" customHeight="1">
      <c r="A37" s="1025"/>
      <c r="B37" s="793"/>
      <c r="C37" s="1060" t="s">
        <v>10</v>
      </c>
      <c r="D37" s="1061"/>
      <c r="E37" s="1062"/>
      <c r="F37" s="74">
        <v>2</v>
      </c>
      <c r="G37" s="1">
        <v>3</v>
      </c>
      <c r="H37" s="71">
        <v>4</v>
      </c>
      <c r="I37" s="1063">
        <v>5</v>
      </c>
      <c r="J37" s="1063"/>
      <c r="K37" s="1064"/>
      <c r="L37" s="1057"/>
    </row>
    <row r="38" spans="1:413" ht="24.95" customHeight="1">
      <c r="A38" s="1025"/>
      <c r="B38" s="793"/>
      <c r="C38" s="1065" t="s">
        <v>9</v>
      </c>
      <c r="D38" s="1066"/>
      <c r="E38" s="1067"/>
      <c r="F38" s="2">
        <v>1</v>
      </c>
      <c r="G38" s="73">
        <v>3</v>
      </c>
      <c r="H38" s="71">
        <v>4</v>
      </c>
      <c r="I38" s="857">
        <v>4</v>
      </c>
      <c r="J38" s="857"/>
      <c r="K38" s="858"/>
      <c r="L38" s="1057"/>
    </row>
    <row r="39" spans="1:413" ht="24.95" customHeight="1">
      <c r="A39" s="1025"/>
      <c r="B39" s="793"/>
      <c r="C39" s="1065" t="s">
        <v>11</v>
      </c>
      <c r="D39" s="1066"/>
      <c r="E39" s="1067"/>
      <c r="F39" s="2">
        <v>1</v>
      </c>
      <c r="G39" s="75">
        <v>2</v>
      </c>
      <c r="H39" s="73">
        <v>3</v>
      </c>
      <c r="I39" s="857">
        <v>4</v>
      </c>
      <c r="J39" s="857"/>
      <c r="K39" s="858"/>
      <c r="L39" s="1057"/>
    </row>
    <row r="40" spans="1:413" ht="24.95" customHeight="1">
      <c r="A40" s="1025"/>
      <c r="B40" s="793"/>
      <c r="C40" s="1065" t="s">
        <v>12</v>
      </c>
      <c r="D40" s="1066"/>
      <c r="E40" s="1067"/>
      <c r="F40" s="2">
        <v>1</v>
      </c>
      <c r="G40" s="75">
        <v>2</v>
      </c>
      <c r="H40" s="75">
        <v>2</v>
      </c>
      <c r="I40" s="862">
        <v>3</v>
      </c>
      <c r="J40" s="862"/>
      <c r="K40" s="863"/>
      <c r="L40" s="1057"/>
    </row>
    <row r="41" spans="1:413" ht="24.75" customHeight="1" thickBot="1">
      <c r="A41" s="1026"/>
      <c r="B41" s="794"/>
      <c r="C41" s="1071" t="s">
        <v>13</v>
      </c>
      <c r="D41" s="1072"/>
      <c r="E41" s="1073"/>
      <c r="F41" s="76">
        <v>0</v>
      </c>
      <c r="G41" s="77">
        <v>1</v>
      </c>
      <c r="H41" s="77">
        <v>1</v>
      </c>
      <c r="I41" s="835">
        <v>0</v>
      </c>
      <c r="J41" s="835"/>
      <c r="K41" s="837"/>
      <c r="L41" s="1057"/>
    </row>
    <row r="42" spans="1:413" s="6" customFormat="1" ht="15" customHeight="1" thickBot="1">
      <c r="C42" s="4"/>
      <c r="D42" s="4"/>
      <c r="E42" s="4"/>
      <c r="F42" s="5"/>
      <c r="G42" s="5"/>
      <c r="H42" s="5"/>
      <c r="I42" s="5"/>
      <c r="J42" s="5"/>
      <c r="K42" s="5"/>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c r="IK42" s="57"/>
      <c r="IL42" s="57"/>
      <c r="IM42" s="57"/>
      <c r="IN42" s="57"/>
      <c r="IO42" s="57"/>
      <c r="IP42" s="57"/>
      <c r="IQ42" s="57"/>
      <c r="IR42" s="57"/>
      <c r="IS42" s="57"/>
      <c r="IT42" s="57"/>
      <c r="IU42" s="57"/>
      <c r="IV42" s="57"/>
      <c r="IW42" s="57"/>
      <c r="IX42" s="57"/>
      <c r="IY42" s="57"/>
      <c r="IZ42" s="57"/>
      <c r="JA42" s="57"/>
      <c r="JB42" s="57"/>
      <c r="JC42" s="57"/>
      <c r="JD42" s="57"/>
      <c r="JE42" s="57"/>
      <c r="JF42" s="57"/>
      <c r="JG42" s="57"/>
      <c r="JH42" s="57"/>
      <c r="JI42" s="57"/>
      <c r="JJ42" s="57"/>
      <c r="JK42" s="57"/>
      <c r="JL42" s="57"/>
      <c r="JM42" s="57"/>
      <c r="JN42" s="57"/>
      <c r="JO42" s="57"/>
      <c r="JP42" s="57"/>
      <c r="JQ42" s="57"/>
      <c r="JR42" s="57"/>
      <c r="JS42" s="57"/>
      <c r="JT42" s="57"/>
      <c r="JU42" s="57"/>
      <c r="JV42" s="57"/>
      <c r="JW42" s="57"/>
      <c r="JX42" s="57"/>
      <c r="JY42" s="57"/>
      <c r="JZ42" s="57"/>
      <c r="KA42" s="57"/>
      <c r="KB42" s="57"/>
      <c r="KC42" s="57"/>
      <c r="KD42" s="57"/>
      <c r="KE42" s="57"/>
      <c r="KF42" s="57"/>
      <c r="KG42" s="57"/>
      <c r="KH42" s="57"/>
      <c r="KI42" s="57"/>
      <c r="KJ42" s="57"/>
      <c r="KK42" s="57"/>
      <c r="KL42" s="57"/>
      <c r="KM42" s="57"/>
      <c r="KN42" s="57"/>
      <c r="KO42" s="57"/>
      <c r="KP42" s="57"/>
      <c r="KQ42" s="57"/>
      <c r="KR42" s="57"/>
      <c r="KS42" s="57"/>
      <c r="KT42" s="57"/>
      <c r="KU42" s="57"/>
      <c r="KV42" s="57"/>
      <c r="KW42" s="57"/>
      <c r="KX42" s="57"/>
      <c r="KY42" s="57"/>
      <c r="KZ42" s="57"/>
      <c r="LA42" s="57"/>
      <c r="LB42" s="57"/>
      <c r="LC42" s="57"/>
      <c r="LD42" s="57"/>
      <c r="LE42" s="57"/>
      <c r="LF42" s="57"/>
      <c r="LG42" s="57"/>
      <c r="LH42" s="57"/>
      <c r="LI42" s="57"/>
      <c r="LJ42" s="57"/>
      <c r="LK42" s="57"/>
      <c r="LL42" s="57"/>
      <c r="LM42" s="57"/>
      <c r="LN42" s="57"/>
      <c r="LO42" s="57"/>
      <c r="LP42" s="57"/>
      <c r="LQ42" s="57"/>
      <c r="LR42" s="57"/>
      <c r="LS42" s="57"/>
      <c r="LT42" s="57"/>
      <c r="LU42" s="57"/>
      <c r="LV42" s="57"/>
      <c r="LW42" s="57"/>
      <c r="LX42" s="57"/>
      <c r="LY42" s="57"/>
      <c r="LZ42" s="57"/>
      <c r="MA42" s="57"/>
      <c r="MB42" s="57"/>
      <c r="MC42" s="57"/>
      <c r="MD42" s="57"/>
      <c r="ME42" s="57"/>
      <c r="MF42" s="57"/>
      <c r="MG42" s="57"/>
      <c r="MH42" s="57"/>
      <c r="MI42" s="57"/>
      <c r="MJ42" s="57"/>
      <c r="MK42" s="57"/>
      <c r="ML42" s="57"/>
      <c r="MM42" s="57"/>
      <c r="MN42" s="57"/>
      <c r="MO42" s="57"/>
      <c r="MP42" s="57"/>
      <c r="MQ42" s="57"/>
      <c r="MR42" s="57"/>
      <c r="MS42" s="57"/>
      <c r="MT42" s="57"/>
      <c r="MU42" s="57"/>
      <c r="MV42" s="57"/>
      <c r="MW42" s="57"/>
      <c r="MX42" s="57"/>
      <c r="MY42" s="57"/>
      <c r="MZ42" s="57"/>
      <c r="NA42" s="57"/>
      <c r="NB42" s="57"/>
      <c r="NC42" s="57"/>
      <c r="ND42" s="57"/>
      <c r="NE42" s="57"/>
      <c r="NF42" s="57"/>
      <c r="NG42" s="57"/>
      <c r="NH42" s="57"/>
      <c r="NI42" s="57"/>
      <c r="NJ42" s="57"/>
      <c r="NK42" s="57"/>
      <c r="NL42" s="57"/>
      <c r="NM42" s="57"/>
      <c r="NN42" s="57"/>
      <c r="NO42" s="57"/>
      <c r="NP42" s="57"/>
      <c r="NQ42" s="57"/>
      <c r="NR42" s="57"/>
      <c r="NS42" s="57"/>
      <c r="NT42" s="57"/>
      <c r="NU42" s="57"/>
      <c r="NV42" s="57"/>
      <c r="NW42" s="57"/>
      <c r="NX42" s="57"/>
      <c r="NY42" s="57"/>
      <c r="NZ42" s="57"/>
      <c r="OA42" s="57"/>
      <c r="OB42" s="57"/>
      <c r="OC42" s="57"/>
      <c r="OD42" s="57"/>
      <c r="OE42" s="57"/>
      <c r="OF42" s="57"/>
      <c r="OG42" s="57"/>
      <c r="OH42" s="57"/>
      <c r="OI42" s="57"/>
      <c r="OJ42" s="57"/>
      <c r="OK42" s="57"/>
      <c r="OL42" s="57"/>
      <c r="OM42" s="57"/>
      <c r="ON42" s="57"/>
      <c r="OO42" s="57"/>
      <c r="OP42" s="57"/>
      <c r="OQ42" s="57"/>
      <c r="OR42" s="57"/>
      <c r="OS42" s="57"/>
      <c r="OT42" s="57"/>
      <c r="OU42" s="57"/>
      <c r="OV42" s="57"/>
      <c r="OW42" s="57"/>
    </row>
    <row r="43" spans="1:413" ht="50.1" customHeight="1" thickBot="1">
      <c r="A43" s="1052" t="s">
        <v>165</v>
      </c>
      <c r="B43" s="792" t="s">
        <v>68</v>
      </c>
      <c r="C43" s="798" t="s">
        <v>164</v>
      </c>
      <c r="D43" s="799"/>
      <c r="E43" s="799"/>
      <c r="F43" s="799"/>
      <c r="G43" s="799"/>
      <c r="H43" s="799"/>
      <c r="I43" s="799"/>
      <c r="J43" s="799"/>
      <c r="K43" s="800"/>
    </row>
    <row r="44" spans="1:413" ht="30" customHeight="1">
      <c r="A44" s="1025"/>
      <c r="B44" s="793"/>
      <c r="C44" s="801" t="s">
        <v>20</v>
      </c>
      <c r="D44" s="802"/>
      <c r="E44" s="802"/>
      <c r="F44" s="803"/>
      <c r="G44" s="955" t="s">
        <v>21</v>
      </c>
      <c r="H44" s="956"/>
      <c r="I44" s="956"/>
      <c r="J44" s="956"/>
      <c r="K44" s="957"/>
    </row>
    <row r="45" spans="1:413" ht="24.95" customHeight="1">
      <c r="A45" s="1025"/>
      <c r="B45" s="793"/>
      <c r="C45" s="967" t="s">
        <v>209</v>
      </c>
      <c r="D45" s="968"/>
      <c r="E45" s="968"/>
      <c r="F45" s="969"/>
      <c r="G45" s="1053" t="s">
        <v>23</v>
      </c>
      <c r="H45" s="1054"/>
      <c r="I45" s="1054"/>
      <c r="J45" s="1054"/>
      <c r="K45" s="810"/>
    </row>
    <row r="46" spans="1:413" ht="24.95" customHeight="1">
      <c r="A46" s="1025"/>
      <c r="B46" s="793"/>
      <c r="C46" s="961" t="s">
        <v>210</v>
      </c>
      <c r="D46" s="962"/>
      <c r="E46" s="962"/>
      <c r="F46" s="963"/>
      <c r="G46" s="901" t="s">
        <v>24</v>
      </c>
      <c r="H46" s="902"/>
      <c r="I46" s="902"/>
      <c r="J46" s="902"/>
      <c r="K46" s="815"/>
    </row>
    <row r="47" spans="1:413" ht="24.95" customHeight="1">
      <c r="A47" s="1025"/>
      <c r="B47" s="793"/>
      <c r="C47" s="1002" t="s">
        <v>211</v>
      </c>
      <c r="D47" s="1003"/>
      <c r="E47" s="1003"/>
      <c r="F47" s="1004"/>
      <c r="G47" s="903" t="s">
        <v>25</v>
      </c>
      <c r="H47" s="904"/>
      <c r="I47" s="904"/>
      <c r="J47" s="904"/>
      <c r="K47" s="817"/>
    </row>
    <row r="48" spans="1:413" ht="24.95" customHeight="1">
      <c r="A48" s="1025"/>
      <c r="B48" s="793"/>
      <c r="C48" s="905" t="s">
        <v>212</v>
      </c>
      <c r="D48" s="906"/>
      <c r="E48" s="906"/>
      <c r="F48" s="907"/>
      <c r="G48" s="889" t="s">
        <v>26</v>
      </c>
      <c r="H48" s="890"/>
      <c r="I48" s="890"/>
      <c r="J48" s="890"/>
      <c r="K48" s="891"/>
    </row>
    <row r="49" spans="1:11" ht="24.95" customHeight="1" thickBot="1">
      <c r="A49" s="1026"/>
      <c r="B49" s="794"/>
      <c r="C49" s="1055" t="s">
        <v>22</v>
      </c>
      <c r="D49" s="1056"/>
      <c r="E49" s="1056"/>
      <c r="F49" s="1030"/>
      <c r="G49" s="869" t="s">
        <v>27</v>
      </c>
      <c r="H49" s="870"/>
      <c r="I49" s="870"/>
      <c r="J49" s="870"/>
      <c r="K49" s="871"/>
    </row>
    <row r="50" spans="1:11" ht="15" customHeight="1" thickBot="1"/>
    <row r="51" spans="1:11" ht="50.1" customHeight="1" thickBot="1">
      <c r="A51" s="970" t="s">
        <v>167</v>
      </c>
      <c r="B51" s="792" t="s">
        <v>69</v>
      </c>
      <c r="C51" s="1044" t="s">
        <v>36</v>
      </c>
      <c r="D51" s="985"/>
      <c r="E51" s="985"/>
      <c r="F51" s="985"/>
      <c r="G51" s="985"/>
      <c r="H51" s="985"/>
      <c r="I51" s="985"/>
      <c r="J51" s="985"/>
      <c r="K51" s="1045"/>
    </row>
    <row r="52" spans="1:11">
      <c r="A52" s="971"/>
      <c r="B52" s="793"/>
      <c r="C52" s="1046" t="s">
        <v>21</v>
      </c>
      <c r="D52" s="1047"/>
      <c r="E52" s="1046" t="s">
        <v>37</v>
      </c>
      <c r="F52" s="1050"/>
      <c r="G52" s="1050"/>
      <c r="H52" s="1050"/>
      <c r="I52" s="1050"/>
      <c r="J52" s="1050"/>
      <c r="K52" s="1047"/>
    </row>
    <row r="53" spans="1:11" ht="15.75" thickBot="1">
      <c r="A53" s="971"/>
      <c r="B53" s="793"/>
      <c r="C53" s="1048"/>
      <c r="D53" s="1049"/>
      <c r="E53" s="1048"/>
      <c r="F53" s="1051"/>
      <c r="G53" s="1051"/>
      <c r="H53" s="1051"/>
      <c r="I53" s="1051"/>
      <c r="J53" s="1051"/>
      <c r="K53" s="1049"/>
    </row>
    <row r="54" spans="1:11">
      <c r="A54" s="971"/>
      <c r="B54" s="793"/>
      <c r="C54" s="1027" t="s">
        <v>43</v>
      </c>
      <c r="D54" s="1028"/>
      <c r="E54" s="1012" t="s">
        <v>38</v>
      </c>
      <c r="F54" s="1013"/>
      <c r="G54" s="1013"/>
      <c r="H54" s="1013"/>
      <c r="I54" s="1013"/>
      <c r="J54" s="1013"/>
      <c r="K54" s="1014"/>
    </row>
    <row r="55" spans="1:11" ht="15.75" thickBot="1">
      <c r="A55" s="971"/>
      <c r="B55" s="793"/>
      <c r="C55" s="1029"/>
      <c r="D55" s="1030"/>
      <c r="E55" s="1015"/>
      <c r="F55" s="1016"/>
      <c r="G55" s="1016"/>
      <c r="H55" s="1016"/>
      <c r="I55" s="1016"/>
      <c r="J55" s="1016"/>
      <c r="K55" s="1017"/>
    </row>
    <row r="56" spans="1:11">
      <c r="A56" s="971"/>
      <c r="B56" s="793"/>
      <c r="C56" s="1031" t="s">
        <v>44</v>
      </c>
      <c r="D56" s="1032"/>
      <c r="E56" s="1012" t="s">
        <v>143</v>
      </c>
      <c r="F56" s="1013"/>
      <c r="G56" s="1013"/>
      <c r="H56" s="1013"/>
      <c r="I56" s="1013"/>
      <c r="J56" s="1013"/>
      <c r="K56" s="1014"/>
    </row>
    <row r="57" spans="1:11" ht="15.75" thickBot="1">
      <c r="A57" s="971"/>
      <c r="B57" s="793"/>
      <c r="C57" s="1033"/>
      <c r="D57" s="1034"/>
      <c r="E57" s="1015"/>
      <c r="F57" s="1016"/>
      <c r="G57" s="1016"/>
      <c r="H57" s="1016"/>
      <c r="I57" s="1016"/>
      <c r="J57" s="1016"/>
      <c r="K57" s="1017"/>
    </row>
    <row r="58" spans="1:11">
      <c r="A58" s="971"/>
      <c r="B58" s="793"/>
      <c r="C58" s="1035" t="s">
        <v>45</v>
      </c>
      <c r="D58" s="1036"/>
      <c r="E58" s="1012" t="s">
        <v>39</v>
      </c>
      <c r="F58" s="1013"/>
      <c r="G58" s="1013"/>
      <c r="H58" s="1013"/>
      <c r="I58" s="1013"/>
      <c r="J58" s="1013"/>
      <c r="K58" s="1014"/>
    </row>
    <row r="59" spans="1:11" ht="15.75" thickBot="1">
      <c r="A59" s="971"/>
      <c r="B59" s="793"/>
      <c r="C59" s="1037"/>
      <c r="D59" s="1038"/>
      <c r="E59" s="1015"/>
      <c r="F59" s="1016"/>
      <c r="G59" s="1016"/>
      <c r="H59" s="1016"/>
      <c r="I59" s="1016"/>
      <c r="J59" s="1016"/>
      <c r="K59" s="1017"/>
    </row>
    <row r="60" spans="1:11">
      <c r="A60" s="971"/>
      <c r="B60" s="793"/>
      <c r="C60" s="1008" t="s">
        <v>46</v>
      </c>
      <c r="D60" s="1009"/>
      <c r="E60" s="1012" t="s">
        <v>40</v>
      </c>
      <c r="F60" s="1013"/>
      <c r="G60" s="1013"/>
      <c r="H60" s="1013"/>
      <c r="I60" s="1013"/>
      <c r="J60" s="1013"/>
      <c r="K60" s="1014"/>
    </row>
    <row r="61" spans="1:11" ht="15.75" thickBot="1">
      <c r="A61" s="971"/>
      <c r="B61" s="793"/>
      <c r="C61" s="1010"/>
      <c r="D61" s="1011"/>
      <c r="E61" s="1015"/>
      <c r="F61" s="1016"/>
      <c r="G61" s="1016"/>
      <c r="H61" s="1016"/>
      <c r="I61" s="1016"/>
      <c r="J61" s="1016"/>
      <c r="K61" s="1017"/>
    </row>
    <row r="62" spans="1:11">
      <c r="A62" s="971"/>
      <c r="B62" s="793"/>
      <c r="C62" s="1018" t="s">
        <v>47</v>
      </c>
      <c r="D62" s="1019"/>
      <c r="E62" s="1012" t="s">
        <v>41</v>
      </c>
      <c r="F62" s="1013"/>
      <c r="G62" s="1013"/>
      <c r="H62" s="1013"/>
      <c r="I62" s="1013"/>
      <c r="J62" s="1013"/>
      <c r="K62" s="1014"/>
    </row>
    <row r="63" spans="1:11" ht="15.75" thickBot="1">
      <c r="A63" s="972"/>
      <c r="B63" s="794"/>
      <c r="C63" s="1020"/>
      <c r="D63" s="1021"/>
      <c r="E63" s="1015"/>
      <c r="F63" s="1016"/>
      <c r="G63" s="1016"/>
      <c r="H63" s="1016"/>
      <c r="I63" s="1016"/>
      <c r="J63" s="1016"/>
      <c r="K63" s="1017"/>
    </row>
    <row r="64" spans="1:11" ht="15" customHeight="1" thickBot="1"/>
    <row r="65" spans="1:11" ht="50.1" customHeight="1" thickBot="1">
      <c r="A65" s="1039" t="s">
        <v>163</v>
      </c>
      <c r="B65" s="792" t="s">
        <v>70</v>
      </c>
      <c r="C65" s="798" t="s">
        <v>168</v>
      </c>
      <c r="D65" s="799"/>
      <c r="E65" s="799"/>
      <c r="F65" s="799"/>
      <c r="G65" s="799"/>
      <c r="H65" s="799"/>
      <c r="I65" s="799"/>
      <c r="J65" s="799"/>
      <c r="K65" s="800"/>
    </row>
    <row r="66" spans="1:11" ht="30" customHeight="1">
      <c r="A66" s="1040"/>
      <c r="B66" s="793"/>
      <c r="C66" s="801" t="s">
        <v>3</v>
      </c>
      <c r="D66" s="802"/>
      <c r="E66" s="803"/>
      <c r="F66" s="7" t="s">
        <v>48</v>
      </c>
      <c r="G66" s="79" t="s">
        <v>51</v>
      </c>
      <c r="H66" s="79" t="s">
        <v>42</v>
      </c>
      <c r="I66" s="8" t="s">
        <v>52</v>
      </c>
      <c r="J66" s="1042" t="s">
        <v>53</v>
      </c>
      <c r="K66" s="1043"/>
    </row>
    <row r="67" spans="1:11" ht="24.95" customHeight="1">
      <c r="A67" s="1040"/>
      <c r="B67" s="793"/>
      <c r="C67" s="806" t="s">
        <v>23</v>
      </c>
      <c r="D67" s="807"/>
      <c r="E67" s="808"/>
      <c r="F67" s="75">
        <v>5</v>
      </c>
      <c r="G67" s="73">
        <v>10</v>
      </c>
      <c r="H67" s="71">
        <v>15</v>
      </c>
      <c r="I67" s="80">
        <v>20</v>
      </c>
      <c r="J67" s="809">
        <v>25</v>
      </c>
      <c r="K67" s="810"/>
    </row>
    <row r="68" spans="1:11" ht="24.95" customHeight="1">
      <c r="A68" s="1040"/>
      <c r="B68" s="793"/>
      <c r="C68" s="811" t="s">
        <v>24</v>
      </c>
      <c r="D68" s="812"/>
      <c r="E68" s="813"/>
      <c r="F68" s="75">
        <v>4</v>
      </c>
      <c r="G68" s="73">
        <v>8</v>
      </c>
      <c r="H68" s="71">
        <v>12</v>
      </c>
      <c r="I68" s="71">
        <v>16</v>
      </c>
      <c r="J68" s="809">
        <v>20</v>
      </c>
      <c r="K68" s="810"/>
    </row>
    <row r="69" spans="1:11" ht="24.95" customHeight="1">
      <c r="A69" s="1040"/>
      <c r="B69" s="793"/>
      <c r="C69" s="811" t="s">
        <v>25</v>
      </c>
      <c r="D69" s="812"/>
      <c r="E69" s="813"/>
      <c r="F69" s="9">
        <v>3</v>
      </c>
      <c r="G69" s="75">
        <v>6</v>
      </c>
      <c r="H69" s="73">
        <v>9</v>
      </c>
      <c r="I69" s="71">
        <v>12</v>
      </c>
      <c r="J69" s="814">
        <v>15</v>
      </c>
      <c r="K69" s="815"/>
    </row>
    <row r="70" spans="1:11" ht="24.95" customHeight="1">
      <c r="A70" s="1040"/>
      <c r="B70" s="793"/>
      <c r="C70" s="811" t="s">
        <v>26</v>
      </c>
      <c r="D70" s="812"/>
      <c r="E70" s="813"/>
      <c r="F70" s="9">
        <v>2</v>
      </c>
      <c r="G70" s="75">
        <v>4</v>
      </c>
      <c r="H70" s="75">
        <v>6</v>
      </c>
      <c r="I70" s="73">
        <v>8</v>
      </c>
      <c r="J70" s="816">
        <v>10</v>
      </c>
      <c r="K70" s="817"/>
    </row>
    <row r="71" spans="1:11" ht="28.5" customHeight="1" thickBot="1">
      <c r="A71" s="1041"/>
      <c r="B71" s="794"/>
      <c r="C71" s="1022" t="s">
        <v>27</v>
      </c>
      <c r="D71" s="1023"/>
      <c r="E71" s="1024"/>
      <c r="F71" s="77">
        <v>1</v>
      </c>
      <c r="G71" s="77">
        <v>2</v>
      </c>
      <c r="H71" s="77">
        <v>3</v>
      </c>
      <c r="I71" s="3">
        <v>4</v>
      </c>
      <c r="J71" s="821">
        <v>5</v>
      </c>
      <c r="K71" s="822"/>
    </row>
    <row r="72" spans="1:11" ht="15" customHeight="1" thickBot="1">
      <c r="A72" s="10"/>
      <c r="B72" s="11"/>
      <c r="C72" s="12"/>
      <c r="D72" s="12"/>
      <c r="E72" s="12"/>
      <c r="F72" s="12"/>
      <c r="G72" s="13"/>
      <c r="H72" s="13"/>
      <c r="I72" s="5"/>
      <c r="J72" s="5"/>
      <c r="K72" s="5"/>
    </row>
    <row r="73" spans="1:11" ht="50.1" customHeight="1" thickBot="1">
      <c r="A73" s="970" t="s">
        <v>169</v>
      </c>
      <c r="B73" s="792" t="s">
        <v>71</v>
      </c>
      <c r="C73" s="798" t="s">
        <v>55</v>
      </c>
      <c r="D73" s="799"/>
      <c r="E73" s="799"/>
      <c r="F73" s="799"/>
      <c r="G73" s="799"/>
      <c r="H73" s="799"/>
      <c r="I73" s="799"/>
      <c r="J73" s="799"/>
      <c r="K73" s="800"/>
    </row>
    <row r="74" spans="1:11" ht="30" customHeight="1">
      <c r="A74" s="971"/>
      <c r="B74" s="793"/>
      <c r="C74" s="801" t="s">
        <v>20</v>
      </c>
      <c r="D74" s="802"/>
      <c r="E74" s="802"/>
      <c r="F74" s="803"/>
      <c r="G74" s="955" t="s">
        <v>21</v>
      </c>
      <c r="H74" s="956"/>
      <c r="I74" s="956"/>
      <c r="J74" s="956"/>
      <c r="K74" s="957"/>
    </row>
    <row r="75" spans="1:11" ht="24.95" customHeight="1">
      <c r="A75" s="971"/>
      <c r="B75" s="793"/>
      <c r="C75" s="967" t="s">
        <v>56</v>
      </c>
      <c r="D75" s="968"/>
      <c r="E75" s="968"/>
      <c r="F75" s="969"/>
      <c r="G75" s="958" t="s">
        <v>61</v>
      </c>
      <c r="H75" s="959"/>
      <c r="I75" s="959"/>
      <c r="J75" s="959"/>
      <c r="K75" s="960"/>
    </row>
    <row r="76" spans="1:11" ht="24.95" customHeight="1">
      <c r="A76" s="971"/>
      <c r="B76" s="793"/>
      <c r="C76" s="961" t="s">
        <v>57</v>
      </c>
      <c r="D76" s="962"/>
      <c r="E76" s="962"/>
      <c r="F76" s="963"/>
      <c r="G76" s="964" t="s">
        <v>62</v>
      </c>
      <c r="H76" s="965"/>
      <c r="I76" s="965"/>
      <c r="J76" s="965"/>
      <c r="K76" s="966"/>
    </row>
    <row r="77" spans="1:11" ht="24.95" customHeight="1">
      <c r="A77" s="971"/>
      <c r="B77" s="793"/>
      <c r="C77" s="1002" t="s">
        <v>58</v>
      </c>
      <c r="D77" s="1003"/>
      <c r="E77" s="1003"/>
      <c r="F77" s="1004"/>
      <c r="G77" s="1005" t="s">
        <v>63</v>
      </c>
      <c r="H77" s="1006"/>
      <c r="I77" s="1006"/>
      <c r="J77" s="1006"/>
      <c r="K77" s="1007"/>
    </row>
    <row r="78" spans="1:11" ht="24.95" customHeight="1">
      <c r="A78" s="971"/>
      <c r="B78" s="793"/>
      <c r="C78" s="905" t="s">
        <v>59</v>
      </c>
      <c r="D78" s="906"/>
      <c r="E78" s="906"/>
      <c r="F78" s="907"/>
      <c r="G78" s="908" t="s">
        <v>64</v>
      </c>
      <c r="H78" s="909"/>
      <c r="I78" s="909"/>
      <c r="J78" s="909"/>
      <c r="K78" s="910"/>
    </row>
    <row r="79" spans="1:11" ht="24.95" customHeight="1" thickBot="1">
      <c r="A79" s="972"/>
      <c r="B79" s="794"/>
      <c r="C79" s="976" t="s">
        <v>60</v>
      </c>
      <c r="D79" s="977"/>
      <c r="E79" s="977"/>
      <c r="F79" s="978"/>
      <c r="G79" s="979" t="s">
        <v>65</v>
      </c>
      <c r="H79" s="980"/>
      <c r="I79" s="980"/>
      <c r="J79" s="980"/>
      <c r="K79" s="981"/>
    </row>
    <row r="80" spans="1:11" ht="15" customHeight="1" thickBot="1"/>
    <row r="81" spans="1:11" ht="50.1" customHeight="1" thickBot="1">
      <c r="A81" s="982" t="s">
        <v>202</v>
      </c>
      <c r="B81" s="792" t="s">
        <v>72</v>
      </c>
      <c r="C81" s="985" t="s">
        <v>86</v>
      </c>
      <c r="D81" s="985"/>
      <c r="E81" s="830"/>
      <c r="F81" s="830"/>
      <c r="G81" s="830"/>
      <c r="H81" s="830"/>
      <c r="I81" s="830"/>
      <c r="J81" s="830"/>
      <c r="K81" s="831"/>
    </row>
    <row r="82" spans="1:11">
      <c r="A82" s="983"/>
      <c r="B82" s="793"/>
      <c r="C82" s="986" t="s">
        <v>144</v>
      </c>
      <c r="D82" s="986"/>
      <c r="E82" s="987" t="s">
        <v>79</v>
      </c>
      <c r="F82" s="988"/>
      <c r="G82" s="993" t="s">
        <v>73</v>
      </c>
      <c r="H82" s="994"/>
      <c r="I82" s="999" t="s">
        <v>74</v>
      </c>
      <c r="J82" s="999"/>
      <c r="K82" s="994"/>
    </row>
    <row r="83" spans="1:11">
      <c r="A83" s="983"/>
      <c r="B83" s="793"/>
      <c r="C83" s="986"/>
      <c r="D83" s="986"/>
      <c r="E83" s="989"/>
      <c r="F83" s="990"/>
      <c r="G83" s="995"/>
      <c r="H83" s="996"/>
      <c r="I83" s="1000"/>
      <c r="J83" s="1000"/>
      <c r="K83" s="996"/>
    </row>
    <row r="84" spans="1:11" ht="15" customHeight="1">
      <c r="A84" s="983"/>
      <c r="B84" s="793"/>
      <c r="C84" s="986"/>
      <c r="D84" s="986"/>
      <c r="E84" s="989"/>
      <c r="F84" s="990"/>
      <c r="G84" s="995"/>
      <c r="H84" s="996"/>
      <c r="I84" s="1000"/>
      <c r="J84" s="1000"/>
      <c r="K84" s="996"/>
    </row>
    <row r="85" spans="1:11" ht="15.75" thickBot="1">
      <c r="A85" s="983"/>
      <c r="B85" s="793"/>
      <c r="C85" s="986"/>
      <c r="D85" s="986"/>
      <c r="E85" s="991"/>
      <c r="F85" s="992"/>
      <c r="G85" s="997"/>
      <c r="H85" s="998"/>
      <c r="I85" s="1001"/>
      <c r="J85" s="1001"/>
      <c r="K85" s="998"/>
    </row>
    <row r="86" spans="1:11" ht="15" customHeight="1">
      <c r="A86" s="983"/>
      <c r="B86" s="793"/>
      <c r="C86" s="986"/>
      <c r="D86" s="986"/>
      <c r="E86" s="987" t="s">
        <v>80</v>
      </c>
      <c r="F86" s="988"/>
      <c r="G86" s="973" t="s">
        <v>73</v>
      </c>
      <c r="H86" s="973" t="s">
        <v>74</v>
      </c>
      <c r="I86" s="973" t="s">
        <v>73</v>
      </c>
      <c r="J86" s="936" t="s">
        <v>74</v>
      </c>
      <c r="K86" s="937"/>
    </row>
    <row r="87" spans="1:11">
      <c r="A87" s="983"/>
      <c r="B87" s="793"/>
      <c r="C87" s="986"/>
      <c r="D87" s="986"/>
      <c r="E87" s="989"/>
      <c r="F87" s="990"/>
      <c r="G87" s="974"/>
      <c r="H87" s="974"/>
      <c r="I87" s="974"/>
      <c r="J87" s="938"/>
      <c r="K87" s="939"/>
    </row>
    <row r="88" spans="1:11" ht="15" customHeight="1">
      <c r="A88" s="983"/>
      <c r="B88" s="793"/>
      <c r="C88" s="986"/>
      <c r="D88" s="986"/>
      <c r="E88" s="989"/>
      <c r="F88" s="990"/>
      <c r="G88" s="974"/>
      <c r="H88" s="974"/>
      <c r="I88" s="974"/>
      <c r="J88" s="938"/>
      <c r="K88" s="939"/>
    </row>
    <row r="89" spans="1:11" ht="15.75" thickBot="1">
      <c r="A89" s="983"/>
      <c r="B89" s="793"/>
      <c r="C89" s="986"/>
      <c r="D89" s="986"/>
      <c r="E89" s="991"/>
      <c r="F89" s="992"/>
      <c r="G89" s="975"/>
      <c r="H89" s="975"/>
      <c r="I89" s="975"/>
      <c r="J89" s="948"/>
      <c r="K89" s="949"/>
    </row>
    <row r="90" spans="1:11" ht="15" customHeight="1">
      <c r="A90" s="983"/>
      <c r="B90" s="793"/>
      <c r="C90" s="930" t="s">
        <v>81</v>
      </c>
      <c r="D90" s="931"/>
      <c r="E90" s="936" t="s">
        <v>73</v>
      </c>
      <c r="F90" s="937"/>
      <c r="G90" s="940" t="s">
        <v>75</v>
      </c>
      <c r="H90" s="942" t="s">
        <v>76</v>
      </c>
      <c r="I90" s="942" t="s">
        <v>76</v>
      </c>
      <c r="J90" s="944" t="s">
        <v>77</v>
      </c>
      <c r="K90" s="945"/>
    </row>
    <row r="91" spans="1:11" ht="15.75" thickBot="1">
      <c r="A91" s="983"/>
      <c r="B91" s="793"/>
      <c r="C91" s="932"/>
      <c r="D91" s="933"/>
      <c r="E91" s="938"/>
      <c r="F91" s="939"/>
      <c r="G91" s="941"/>
      <c r="H91" s="943"/>
      <c r="I91" s="943"/>
      <c r="J91" s="946"/>
      <c r="K91" s="947"/>
    </row>
    <row r="92" spans="1:11" ht="15" customHeight="1">
      <c r="A92" s="983"/>
      <c r="B92" s="793"/>
      <c r="C92" s="932"/>
      <c r="D92" s="933"/>
      <c r="E92" s="936" t="s">
        <v>74</v>
      </c>
      <c r="F92" s="937"/>
      <c r="G92" s="950" t="s">
        <v>76</v>
      </c>
      <c r="H92" s="944" t="s">
        <v>77</v>
      </c>
      <c r="I92" s="944" t="s">
        <v>77</v>
      </c>
      <c r="J92" s="911" t="s">
        <v>78</v>
      </c>
      <c r="K92" s="912"/>
    </row>
    <row r="93" spans="1:11" ht="15.75" thickBot="1">
      <c r="A93" s="984"/>
      <c r="B93" s="794"/>
      <c r="C93" s="934"/>
      <c r="D93" s="935"/>
      <c r="E93" s="948"/>
      <c r="F93" s="949"/>
      <c r="G93" s="951"/>
      <c r="H93" s="952"/>
      <c r="I93" s="952"/>
      <c r="J93" s="913"/>
      <c r="K93" s="914"/>
    </row>
    <row r="94" spans="1:11" ht="15" customHeight="1">
      <c r="A94" s="15"/>
      <c r="B94" s="16"/>
      <c r="C94" s="17"/>
      <c r="D94" s="17"/>
      <c r="E94" s="18"/>
      <c r="F94" s="18"/>
      <c r="G94" s="18"/>
      <c r="H94" s="18"/>
      <c r="I94" s="18"/>
      <c r="J94" s="18"/>
      <c r="K94" s="18"/>
    </row>
    <row r="95" spans="1:11" ht="50.1" customHeight="1" thickBot="1">
      <c r="A95" s="881" t="s">
        <v>171</v>
      </c>
      <c r="B95" s="915" t="s">
        <v>207</v>
      </c>
      <c r="C95" s="917" t="s">
        <v>98</v>
      </c>
      <c r="D95" s="918"/>
      <c r="E95" s="918"/>
      <c r="F95" s="918"/>
      <c r="G95" s="919"/>
      <c r="H95" s="917" t="s">
        <v>89</v>
      </c>
      <c r="I95" s="918"/>
      <c r="J95" s="918"/>
      <c r="K95" s="919"/>
    </row>
    <row r="96" spans="1:11" ht="30" customHeight="1" thickBot="1">
      <c r="A96" s="881"/>
      <c r="B96" s="915"/>
      <c r="C96" s="920" t="s">
        <v>49</v>
      </c>
      <c r="D96" s="921"/>
      <c r="E96" s="921"/>
      <c r="F96" s="921"/>
      <c r="G96" s="776"/>
      <c r="H96" s="62" t="s">
        <v>99</v>
      </c>
      <c r="I96" s="62" t="s">
        <v>100</v>
      </c>
      <c r="J96" s="62" t="s">
        <v>101</v>
      </c>
      <c r="K96" s="62" t="s">
        <v>102</v>
      </c>
    </row>
    <row r="97" spans="1:413" ht="30" customHeight="1">
      <c r="A97" s="881"/>
      <c r="B97" s="915"/>
      <c r="C97" s="922" t="s">
        <v>97</v>
      </c>
      <c r="D97" s="923"/>
      <c r="E97" s="923"/>
      <c r="F97" s="923"/>
      <c r="G97" s="64" t="s">
        <v>90</v>
      </c>
      <c r="H97" s="19">
        <v>5</v>
      </c>
      <c r="I97" s="20">
        <v>10</v>
      </c>
      <c r="J97" s="20">
        <v>15</v>
      </c>
      <c r="K97" s="21">
        <v>25</v>
      </c>
    </row>
    <row r="98" spans="1:413" ht="24.95" customHeight="1">
      <c r="A98" s="881"/>
      <c r="B98" s="915"/>
      <c r="C98" s="924" t="s">
        <v>96</v>
      </c>
      <c r="D98" s="925"/>
      <c r="E98" s="925"/>
      <c r="F98" s="925"/>
      <c r="G98" s="65" t="s">
        <v>91</v>
      </c>
      <c r="H98" s="30">
        <v>4</v>
      </c>
      <c r="I98" s="73">
        <v>8</v>
      </c>
      <c r="J98" s="71">
        <v>12</v>
      </c>
      <c r="K98" s="81">
        <v>20</v>
      </c>
    </row>
    <row r="99" spans="1:413" ht="24.95" customHeight="1">
      <c r="A99" s="881"/>
      <c r="B99" s="915"/>
      <c r="C99" s="926" t="s">
        <v>95</v>
      </c>
      <c r="D99" s="927"/>
      <c r="E99" s="927"/>
      <c r="F99" s="927"/>
      <c r="G99" s="65" t="s">
        <v>92</v>
      </c>
      <c r="H99" s="30">
        <v>3</v>
      </c>
      <c r="I99" s="73">
        <v>6</v>
      </c>
      <c r="J99" s="71">
        <v>9</v>
      </c>
      <c r="K99" s="72">
        <v>15</v>
      </c>
    </row>
    <row r="100" spans="1:413" ht="24.95" customHeight="1">
      <c r="A100" s="881"/>
      <c r="B100" s="915"/>
      <c r="C100" s="928" t="s">
        <v>66</v>
      </c>
      <c r="D100" s="929"/>
      <c r="E100" s="929"/>
      <c r="F100" s="929"/>
      <c r="G100" s="65" t="s">
        <v>93</v>
      </c>
      <c r="H100" s="14">
        <v>2</v>
      </c>
      <c r="I100" s="75">
        <v>4</v>
      </c>
      <c r="J100" s="73">
        <v>6</v>
      </c>
      <c r="K100" s="72">
        <v>10</v>
      </c>
    </row>
    <row r="101" spans="1:413" ht="31.5" customHeight="1" thickBot="1">
      <c r="A101" s="881"/>
      <c r="B101" s="916"/>
      <c r="C101" s="953" t="s">
        <v>67</v>
      </c>
      <c r="D101" s="954"/>
      <c r="E101" s="954"/>
      <c r="F101" s="954"/>
      <c r="G101" s="66" t="s">
        <v>94</v>
      </c>
      <c r="H101" s="31">
        <v>1</v>
      </c>
      <c r="I101" s="3">
        <v>2</v>
      </c>
      <c r="J101" s="3">
        <v>3</v>
      </c>
      <c r="K101" s="22">
        <v>5</v>
      </c>
    </row>
    <row r="102" spans="1:413" s="38" customFormat="1" ht="21" customHeight="1" thickBot="1">
      <c r="A102" s="63"/>
      <c r="B102" s="26"/>
      <c r="C102" s="27"/>
      <c r="D102" s="27"/>
      <c r="E102" s="24"/>
      <c r="F102" s="5"/>
      <c r="G102" s="5"/>
      <c r="H102" s="5"/>
      <c r="I102" s="5"/>
      <c r="J102" s="10"/>
      <c r="K102" s="10"/>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c r="IW102" s="23"/>
      <c r="IX102" s="23"/>
      <c r="IY102" s="23"/>
      <c r="IZ102" s="23"/>
      <c r="JA102" s="23"/>
      <c r="JB102" s="23"/>
      <c r="JC102" s="23"/>
      <c r="JD102" s="23"/>
      <c r="JE102" s="23"/>
      <c r="JF102" s="23"/>
      <c r="JG102" s="23"/>
      <c r="JH102" s="23"/>
      <c r="JI102" s="23"/>
      <c r="JJ102" s="23"/>
      <c r="JK102" s="23"/>
      <c r="JL102" s="23"/>
      <c r="JM102" s="23"/>
      <c r="JN102" s="23"/>
      <c r="JO102" s="23"/>
      <c r="JP102" s="23"/>
      <c r="JQ102" s="23"/>
      <c r="JR102" s="23"/>
      <c r="JS102" s="23"/>
      <c r="JT102" s="23"/>
      <c r="JU102" s="23"/>
      <c r="JV102" s="23"/>
      <c r="JW102" s="23"/>
      <c r="JX102" s="23"/>
      <c r="JY102" s="23"/>
      <c r="JZ102" s="23"/>
      <c r="KA102" s="23"/>
      <c r="KB102" s="23"/>
      <c r="KC102" s="23"/>
      <c r="KD102" s="23"/>
      <c r="KE102" s="23"/>
      <c r="KF102" s="23"/>
      <c r="KG102" s="23"/>
      <c r="KH102" s="23"/>
      <c r="KI102" s="23"/>
      <c r="KJ102" s="23"/>
      <c r="KK102" s="23"/>
      <c r="KL102" s="23"/>
      <c r="KM102" s="23"/>
      <c r="KN102" s="23"/>
      <c r="KO102" s="23"/>
      <c r="KP102" s="23"/>
      <c r="KQ102" s="23"/>
      <c r="KR102" s="23"/>
      <c r="KS102" s="23"/>
      <c r="KT102" s="23"/>
      <c r="KU102" s="23"/>
      <c r="KV102" s="23"/>
      <c r="KW102" s="23"/>
      <c r="KX102" s="23"/>
      <c r="KY102" s="23"/>
      <c r="KZ102" s="23"/>
      <c r="LA102" s="23"/>
      <c r="LB102" s="23"/>
      <c r="LC102" s="23"/>
      <c r="LD102" s="23"/>
      <c r="LE102" s="23"/>
      <c r="LF102" s="23"/>
      <c r="LG102" s="23"/>
      <c r="LH102" s="23"/>
      <c r="LI102" s="23"/>
      <c r="LJ102" s="23"/>
      <c r="LK102" s="23"/>
      <c r="LL102" s="23"/>
      <c r="LM102" s="23"/>
      <c r="LN102" s="23"/>
      <c r="LO102" s="23"/>
      <c r="LP102" s="23"/>
      <c r="LQ102" s="23"/>
      <c r="LR102" s="23"/>
      <c r="LS102" s="23"/>
      <c r="LT102" s="23"/>
      <c r="LU102" s="23"/>
      <c r="LV102" s="23"/>
      <c r="LW102" s="23"/>
      <c r="LX102" s="23"/>
      <c r="LY102" s="23"/>
      <c r="LZ102" s="23"/>
      <c r="MA102" s="23"/>
      <c r="MB102" s="23"/>
      <c r="MC102" s="23"/>
      <c r="MD102" s="23"/>
      <c r="ME102" s="23"/>
      <c r="MF102" s="23"/>
      <c r="MG102" s="23"/>
      <c r="MH102" s="23"/>
      <c r="MI102" s="23"/>
      <c r="MJ102" s="23"/>
      <c r="MK102" s="23"/>
      <c r="ML102" s="23"/>
      <c r="MM102" s="23"/>
      <c r="MN102" s="23"/>
      <c r="MO102" s="23"/>
      <c r="MP102" s="23"/>
      <c r="MQ102" s="23"/>
      <c r="MR102" s="23"/>
      <c r="MS102" s="23"/>
      <c r="MT102" s="23"/>
      <c r="MU102" s="23"/>
      <c r="MV102" s="23"/>
      <c r="MW102" s="23"/>
      <c r="MX102" s="23"/>
      <c r="MY102" s="23"/>
      <c r="MZ102" s="23"/>
      <c r="NA102" s="23"/>
      <c r="NB102" s="23"/>
      <c r="NC102" s="23"/>
      <c r="ND102" s="23"/>
      <c r="NE102" s="23"/>
      <c r="NF102" s="23"/>
      <c r="NG102" s="23"/>
      <c r="NH102" s="23"/>
      <c r="NI102" s="23"/>
      <c r="NJ102" s="23"/>
      <c r="NK102" s="23"/>
      <c r="NL102" s="23"/>
      <c r="NM102" s="23"/>
      <c r="NN102" s="23"/>
      <c r="NO102" s="23"/>
      <c r="NP102" s="23"/>
      <c r="NQ102" s="23"/>
      <c r="NR102" s="23"/>
      <c r="NS102" s="23"/>
      <c r="NT102" s="23"/>
      <c r="NU102" s="23"/>
      <c r="NV102" s="23"/>
      <c r="NW102" s="23"/>
      <c r="NX102" s="23"/>
      <c r="NY102" s="23"/>
      <c r="NZ102" s="23"/>
      <c r="OA102" s="23"/>
      <c r="OB102" s="23"/>
      <c r="OC102" s="23"/>
      <c r="OD102" s="23"/>
      <c r="OE102" s="23"/>
      <c r="OF102" s="23"/>
      <c r="OG102" s="23"/>
      <c r="OH102" s="23"/>
      <c r="OI102" s="23"/>
      <c r="OJ102" s="23"/>
      <c r="OK102" s="23"/>
      <c r="OL102" s="23"/>
      <c r="OM102" s="23"/>
      <c r="ON102" s="23"/>
      <c r="OO102" s="23"/>
      <c r="OP102" s="23"/>
      <c r="OQ102" s="23"/>
      <c r="OR102" s="23"/>
      <c r="OS102" s="23"/>
      <c r="OT102" s="23"/>
      <c r="OU102" s="23"/>
      <c r="OV102" s="23"/>
      <c r="OW102" s="23"/>
    </row>
    <row r="103" spans="1:413" ht="50.1" customHeight="1" thickBot="1">
      <c r="A103" s="881" t="s">
        <v>172</v>
      </c>
      <c r="B103" s="792" t="s">
        <v>113</v>
      </c>
      <c r="C103" s="842" t="s">
        <v>98</v>
      </c>
      <c r="D103" s="843"/>
      <c r="E103" s="843"/>
      <c r="F103" s="843"/>
      <c r="G103" s="843"/>
      <c r="H103" s="843"/>
      <c r="I103" s="843"/>
      <c r="J103" s="843"/>
      <c r="K103" s="844"/>
    </row>
    <row r="104" spans="1:413" ht="30" customHeight="1" thickBot="1">
      <c r="A104" s="881"/>
      <c r="B104" s="793"/>
      <c r="C104" s="832" t="s">
        <v>21</v>
      </c>
      <c r="D104" s="885"/>
      <c r="E104" s="833"/>
      <c r="F104" s="886" t="s">
        <v>103</v>
      </c>
      <c r="G104" s="887"/>
      <c r="H104" s="887"/>
      <c r="I104" s="887"/>
      <c r="J104" s="887"/>
      <c r="K104" s="888"/>
    </row>
    <row r="105" spans="1:413" ht="30" customHeight="1">
      <c r="A105" s="881"/>
      <c r="B105" s="793"/>
      <c r="C105" s="895" t="s">
        <v>104</v>
      </c>
      <c r="D105" s="896"/>
      <c r="E105" s="897"/>
      <c r="F105" s="898" t="s">
        <v>108</v>
      </c>
      <c r="G105" s="899"/>
      <c r="H105" s="899"/>
      <c r="I105" s="899"/>
      <c r="J105" s="899"/>
      <c r="K105" s="900"/>
    </row>
    <row r="106" spans="1:413" ht="24.95" customHeight="1">
      <c r="A106" s="881"/>
      <c r="B106" s="793"/>
      <c r="C106" s="901" t="s">
        <v>105</v>
      </c>
      <c r="D106" s="902"/>
      <c r="E106" s="815"/>
      <c r="F106" s="892" t="s">
        <v>109</v>
      </c>
      <c r="G106" s="893"/>
      <c r="H106" s="893"/>
      <c r="I106" s="893"/>
      <c r="J106" s="893"/>
      <c r="K106" s="894"/>
    </row>
    <row r="107" spans="1:413" ht="24.95" customHeight="1">
      <c r="A107" s="881"/>
      <c r="B107" s="793"/>
      <c r="C107" s="903" t="s">
        <v>95</v>
      </c>
      <c r="D107" s="904"/>
      <c r="E107" s="817"/>
      <c r="F107" s="892" t="s">
        <v>110</v>
      </c>
      <c r="G107" s="893"/>
      <c r="H107" s="893"/>
      <c r="I107" s="893"/>
      <c r="J107" s="893"/>
      <c r="K107" s="894"/>
    </row>
    <row r="108" spans="1:413" ht="24.95" customHeight="1">
      <c r="A108" s="881"/>
      <c r="B108" s="793"/>
      <c r="C108" s="889" t="s">
        <v>106</v>
      </c>
      <c r="D108" s="890"/>
      <c r="E108" s="891"/>
      <c r="F108" s="892" t="s">
        <v>111</v>
      </c>
      <c r="G108" s="893"/>
      <c r="H108" s="893"/>
      <c r="I108" s="893"/>
      <c r="J108" s="893"/>
      <c r="K108" s="894"/>
    </row>
    <row r="109" spans="1:413" ht="24.95" customHeight="1" thickBot="1">
      <c r="A109" s="881"/>
      <c r="B109" s="794"/>
      <c r="C109" s="869" t="s">
        <v>107</v>
      </c>
      <c r="D109" s="870"/>
      <c r="E109" s="871"/>
      <c r="F109" s="872" t="s">
        <v>112</v>
      </c>
      <c r="G109" s="873"/>
      <c r="H109" s="873"/>
      <c r="I109" s="873"/>
      <c r="J109" s="873"/>
      <c r="K109" s="874"/>
    </row>
    <row r="110" spans="1:413" ht="15" customHeight="1"/>
    <row r="111" spans="1:413" s="6" customFormat="1" ht="24.95" customHeight="1">
      <c r="A111" s="25"/>
      <c r="B111" s="26"/>
      <c r="C111" s="27"/>
      <c r="D111" s="27"/>
      <c r="E111" s="24"/>
      <c r="F111" s="5"/>
      <c r="G111" s="5"/>
      <c r="H111" s="5"/>
      <c r="I111" s="5"/>
      <c r="J111" s="10"/>
      <c r="K111" s="10"/>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c r="DM111" s="57"/>
      <c r="DN111" s="57"/>
      <c r="DO111" s="57"/>
      <c r="DP111" s="57"/>
      <c r="DQ111" s="57"/>
      <c r="DR111" s="57"/>
      <c r="DS111" s="57"/>
      <c r="DT111" s="57"/>
      <c r="DU111" s="57"/>
      <c r="DV111" s="57"/>
      <c r="DW111" s="57"/>
      <c r="DX111" s="57"/>
      <c r="DY111" s="57"/>
      <c r="DZ111" s="57"/>
      <c r="EA111" s="57"/>
      <c r="EB111" s="57"/>
      <c r="EC111" s="57"/>
      <c r="ED111" s="57"/>
      <c r="EE111" s="57"/>
      <c r="EF111" s="57"/>
      <c r="EG111" s="57"/>
      <c r="EH111" s="57"/>
      <c r="EI111" s="57"/>
      <c r="EJ111" s="57"/>
      <c r="EK111" s="57"/>
      <c r="EL111" s="57"/>
      <c r="EM111" s="57"/>
      <c r="EN111" s="57"/>
      <c r="EO111" s="57"/>
      <c r="EP111" s="57"/>
      <c r="EQ111" s="57"/>
      <c r="ER111" s="57"/>
      <c r="ES111" s="57"/>
      <c r="ET111" s="57"/>
      <c r="EU111" s="57"/>
      <c r="EV111" s="57"/>
      <c r="EW111" s="57"/>
      <c r="EX111" s="57"/>
      <c r="EY111" s="57"/>
      <c r="EZ111" s="57"/>
      <c r="FA111" s="57"/>
      <c r="FB111" s="57"/>
      <c r="FC111" s="57"/>
      <c r="FD111" s="57"/>
      <c r="FE111" s="57"/>
      <c r="FF111" s="57"/>
      <c r="FG111" s="57"/>
      <c r="FH111" s="57"/>
      <c r="FI111" s="57"/>
      <c r="FJ111" s="57"/>
      <c r="FK111" s="57"/>
      <c r="FL111" s="57"/>
      <c r="FM111" s="57"/>
      <c r="FN111" s="57"/>
      <c r="FO111" s="57"/>
      <c r="FP111" s="57"/>
      <c r="FQ111" s="57"/>
      <c r="FR111" s="57"/>
      <c r="FS111" s="57"/>
      <c r="FT111" s="57"/>
      <c r="FU111" s="57"/>
      <c r="FV111" s="57"/>
      <c r="FW111" s="57"/>
      <c r="FX111" s="57"/>
      <c r="FY111" s="57"/>
      <c r="FZ111" s="57"/>
      <c r="GA111" s="57"/>
      <c r="GB111" s="57"/>
      <c r="GC111" s="57"/>
      <c r="GD111" s="57"/>
      <c r="GE111" s="57"/>
      <c r="GF111" s="57"/>
      <c r="GG111" s="57"/>
      <c r="GH111" s="57"/>
      <c r="GI111" s="57"/>
      <c r="GJ111" s="57"/>
      <c r="GK111" s="57"/>
      <c r="GL111" s="57"/>
      <c r="GM111" s="57"/>
      <c r="GN111" s="57"/>
      <c r="GO111" s="57"/>
      <c r="GP111" s="57"/>
      <c r="GQ111" s="57"/>
      <c r="GR111" s="57"/>
      <c r="GS111" s="57"/>
      <c r="GT111" s="57"/>
      <c r="GU111" s="57"/>
      <c r="GV111" s="57"/>
      <c r="GW111" s="57"/>
      <c r="GX111" s="57"/>
      <c r="GY111" s="57"/>
      <c r="GZ111" s="57"/>
      <c r="HA111" s="57"/>
      <c r="HB111" s="57"/>
      <c r="HC111" s="57"/>
      <c r="HD111" s="57"/>
      <c r="HE111" s="57"/>
      <c r="HF111" s="57"/>
      <c r="HG111" s="57"/>
      <c r="HH111" s="57"/>
      <c r="HI111" s="57"/>
      <c r="HJ111" s="57"/>
      <c r="HK111" s="57"/>
      <c r="HL111" s="57"/>
      <c r="HM111" s="57"/>
      <c r="HN111" s="57"/>
      <c r="HO111" s="57"/>
      <c r="HP111" s="57"/>
      <c r="HQ111" s="57"/>
      <c r="HR111" s="57"/>
      <c r="HS111" s="57"/>
      <c r="HT111" s="57"/>
      <c r="HU111" s="57"/>
      <c r="HV111" s="57"/>
      <c r="HW111" s="57"/>
      <c r="HX111" s="57"/>
      <c r="HY111" s="57"/>
      <c r="HZ111" s="57"/>
      <c r="IA111" s="57"/>
      <c r="IB111" s="57"/>
      <c r="IC111" s="57"/>
      <c r="ID111" s="57"/>
      <c r="IE111" s="57"/>
      <c r="IF111" s="57"/>
      <c r="IG111" s="57"/>
      <c r="IH111" s="57"/>
      <c r="II111" s="57"/>
      <c r="IJ111" s="57"/>
      <c r="IK111" s="57"/>
      <c r="IL111" s="57"/>
      <c r="IM111" s="57"/>
      <c r="IN111" s="57"/>
      <c r="IO111" s="57"/>
      <c r="IP111" s="57"/>
      <c r="IQ111" s="57"/>
      <c r="IR111" s="57"/>
      <c r="IS111" s="57"/>
      <c r="IT111" s="57"/>
      <c r="IU111" s="57"/>
      <c r="IV111" s="57"/>
      <c r="IW111" s="57"/>
      <c r="IX111" s="57"/>
      <c r="IY111" s="57"/>
      <c r="IZ111" s="57"/>
      <c r="JA111" s="57"/>
      <c r="JB111" s="57"/>
      <c r="JC111" s="57"/>
      <c r="JD111" s="57"/>
      <c r="JE111" s="57"/>
      <c r="JF111" s="57"/>
      <c r="JG111" s="57"/>
      <c r="JH111" s="57"/>
      <c r="JI111" s="57"/>
      <c r="JJ111" s="57"/>
      <c r="JK111" s="57"/>
      <c r="JL111" s="57"/>
      <c r="JM111" s="57"/>
      <c r="JN111" s="57"/>
      <c r="JO111" s="57"/>
      <c r="JP111" s="57"/>
      <c r="JQ111" s="57"/>
      <c r="JR111" s="57"/>
      <c r="JS111" s="57"/>
      <c r="JT111" s="57"/>
      <c r="JU111" s="57"/>
      <c r="JV111" s="57"/>
      <c r="JW111" s="57"/>
      <c r="JX111" s="57"/>
      <c r="JY111" s="57"/>
      <c r="JZ111" s="57"/>
      <c r="KA111" s="57"/>
      <c r="KB111" s="57"/>
      <c r="KC111" s="57"/>
      <c r="KD111" s="57"/>
      <c r="KE111" s="57"/>
      <c r="KF111" s="57"/>
      <c r="KG111" s="57"/>
      <c r="KH111" s="57"/>
      <c r="KI111" s="57"/>
      <c r="KJ111" s="57"/>
      <c r="KK111" s="57"/>
      <c r="KL111" s="57"/>
      <c r="KM111" s="57"/>
      <c r="KN111" s="57"/>
      <c r="KO111" s="57"/>
      <c r="KP111" s="57"/>
      <c r="KQ111" s="57"/>
      <c r="KR111" s="57"/>
      <c r="KS111" s="57"/>
      <c r="KT111" s="57"/>
      <c r="KU111" s="57"/>
      <c r="KV111" s="57"/>
      <c r="KW111" s="57"/>
      <c r="KX111" s="57"/>
      <c r="KY111" s="57"/>
      <c r="KZ111" s="57"/>
      <c r="LA111" s="57"/>
      <c r="LB111" s="57"/>
      <c r="LC111" s="57"/>
      <c r="LD111" s="57"/>
      <c r="LE111" s="57"/>
      <c r="LF111" s="57"/>
      <c r="LG111" s="57"/>
      <c r="LH111" s="57"/>
      <c r="LI111" s="57"/>
      <c r="LJ111" s="57"/>
      <c r="LK111" s="57"/>
      <c r="LL111" s="57"/>
      <c r="LM111" s="57"/>
      <c r="LN111" s="57"/>
      <c r="LO111" s="57"/>
      <c r="LP111" s="57"/>
      <c r="LQ111" s="57"/>
      <c r="LR111" s="57"/>
      <c r="LS111" s="57"/>
      <c r="LT111" s="57"/>
      <c r="LU111" s="57"/>
      <c r="LV111" s="57"/>
      <c r="LW111" s="57"/>
      <c r="LX111" s="57"/>
      <c r="LY111" s="57"/>
      <c r="LZ111" s="57"/>
      <c r="MA111" s="57"/>
      <c r="MB111" s="57"/>
      <c r="MC111" s="57"/>
      <c r="MD111" s="57"/>
      <c r="ME111" s="57"/>
      <c r="MF111" s="57"/>
      <c r="MG111" s="57"/>
      <c r="MH111" s="57"/>
      <c r="MI111" s="57"/>
      <c r="MJ111" s="57"/>
      <c r="MK111" s="57"/>
      <c r="ML111" s="57"/>
      <c r="MM111" s="57"/>
      <c r="MN111" s="57"/>
      <c r="MO111" s="57"/>
      <c r="MP111" s="57"/>
      <c r="MQ111" s="57"/>
      <c r="MR111" s="57"/>
      <c r="MS111" s="57"/>
      <c r="MT111" s="57"/>
      <c r="MU111" s="57"/>
      <c r="MV111" s="57"/>
      <c r="MW111" s="57"/>
      <c r="MX111" s="57"/>
      <c r="MY111" s="57"/>
      <c r="MZ111" s="57"/>
      <c r="NA111" s="57"/>
      <c r="NB111" s="57"/>
      <c r="NC111" s="57"/>
      <c r="ND111" s="57"/>
      <c r="NE111" s="57"/>
      <c r="NF111" s="57"/>
      <c r="NG111" s="57"/>
      <c r="NH111" s="57"/>
      <c r="NI111" s="57"/>
      <c r="NJ111" s="57"/>
      <c r="NK111" s="57"/>
      <c r="NL111" s="57"/>
      <c r="NM111" s="57"/>
      <c r="NN111" s="57"/>
      <c r="NO111" s="57"/>
      <c r="NP111" s="57"/>
      <c r="NQ111" s="57"/>
      <c r="NR111" s="57"/>
      <c r="NS111" s="57"/>
      <c r="NT111" s="57"/>
      <c r="NU111" s="57"/>
      <c r="NV111" s="57"/>
      <c r="NW111" s="57"/>
      <c r="NX111" s="57"/>
      <c r="NY111" s="57"/>
      <c r="NZ111" s="57"/>
      <c r="OA111" s="57"/>
      <c r="OB111" s="57"/>
      <c r="OC111" s="57"/>
      <c r="OD111" s="57"/>
      <c r="OE111" s="57"/>
      <c r="OF111" s="57"/>
      <c r="OG111" s="57"/>
      <c r="OH111" s="57"/>
      <c r="OI111" s="57"/>
      <c r="OJ111" s="57"/>
      <c r="OK111" s="57"/>
      <c r="OL111" s="57"/>
      <c r="OM111" s="57"/>
      <c r="ON111" s="57"/>
      <c r="OO111" s="57"/>
      <c r="OP111" s="57"/>
      <c r="OQ111" s="57"/>
      <c r="OR111" s="57"/>
      <c r="OS111" s="57"/>
      <c r="OT111" s="57"/>
      <c r="OU111" s="57"/>
      <c r="OV111" s="57"/>
      <c r="OW111" s="57"/>
    </row>
    <row r="112" spans="1:413" s="6" customFormat="1" ht="24.95" customHeight="1">
      <c r="A112" s="25"/>
      <c r="B112" s="26"/>
      <c r="C112" s="27"/>
      <c r="D112" s="27"/>
      <c r="E112" s="24"/>
      <c r="F112" s="5"/>
      <c r="G112" s="5"/>
      <c r="H112" s="5"/>
      <c r="I112" s="5"/>
      <c r="J112" s="10"/>
      <c r="K112" s="10"/>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c r="CR112" s="57"/>
      <c r="CS112" s="57"/>
      <c r="CT112" s="57"/>
      <c r="CU112" s="57"/>
      <c r="CV112" s="57"/>
      <c r="CW112" s="57"/>
      <c r="CX112" s="57"/>
      <c r="CY112" s="57"/>
      <c r="CZ112" s="57"/>
      <c r="DA112" s="57"/>
      <c r="DB112" s="57"/>
      <c r="DC112" s="57"/>
      <c r="DD112" s="57"/>
      <c r="DE112" s="57"/>
      <c r="DF112" s="57"/>
      <c r="DG112" s="57"/>
      <c r="DH112" s="57"/>
      <c r="DI112" s="57"/>
      <c r="DJ112" s="57"/>
      <c r="DK112" s="57"/>
      <c r="DL112" s="57"/>
      <c r="DM112" s="57"/>
      <c r="DN112" s="57"/>
      <c r="DO112" s="57"/>
      <c r="DP112" s="57"/>
      <c r="DQ112" s="57"/>
      <c r="DR112" s="57"/>
      <c r="DS112" s="57"/>
      <c r="DT112" s="57"/>
      <c r="DU112" s="57"/>
      <c r="DV112" s="57"/>
      <c r="DW112" s="57"/>
      <c r="DX112" s="57"/>
      <c r="DY112" s="57"/>
      <c r="DZ112" s="57"/>
      <c r="EA112" s="57"/>
      <c r="EB112" s="57"/>
      <c r="EC112" s="57"/>
      <c r="ED112" s="57"/>
      <c r="EE112" s="57"/>
      <c r="EF112" s="57"/>
      <c r="EG112" s="57"/>
      <c r="EH112" s="57"/>
      <c r="EI112" s="57"/>
      <c r="EJ112" s="57"/>
      <c r="EK112" s="57"/>
      <c r="EL112" s="57"/>
      <c r="EM112" s="57"/>
      <c r="EN112" s="57"/>
      <c r="EO112" s="57"/>
      <c r="EP112" s="57"/>
      <c r="EQ112" s="57"/>
      <c r="ER112" s="57"/>
      <c r="ES112" s="57"/>
      <c r="ET112" s="57"/>
      <c r="EU112" s="57"/>
      <c r="EV112" s="57"/>
      <c r="EW112" s="57"/>
      <c r="EX112" s="57"/>
      <c r="EY112" s="57"/>
      <c r="EZ112" s="57"/>
      <c r="FA112" s="57"/>
      <c r="FB112" s="57"/>
      <c r="FC112" s="57"/>
      <c r="FD112" s="57"/>
      <c r="FE112" s="57"/>
      <c r="FF112" s="57"/>
      <c r="FG112" s="57"/>
      <c r="FH112" s="57"/>
      <c r="FI112" s="57"/>
      <c r="FJ112" s="57"/>
      <c r="FK112" s="57"/>
      <c r="FL112" s="57"/>
      <c r="FM112" s="57"/>
      <c r="FN112" s="57"/>
      <c r="FO112" s="57"/>
      <c r="FP112" s="57"/>
      <c r="FQ112" s="57"/>
      <c r="FR112" s="57"/>
      <c r="FS112" s="57"/>
      <c r="FT112" s="57"/>
      <c r="FU112" s="57"/>
      <c r="FV112" s="57"/>
      <c r="FW112" s="57"/>
      <c r="FX112" s="57"/>
      <c r="FY112" s="57"/>
      <c r="FZ112" s="57"/>
      <c r="GA112" s="57"/>
      <c r="GB112" s="57"/>
      <c r="GC112" s="57"/>
      <c r="GD112" s="57"/>
      <c r="GE112" s="57"/>
      <c r="GF112" s="57"/>
      <c r="GG112" s="57"/>
      <c r="GH112" s="57"/>
      <c r="GI112" s="57"/>
      <c r="GJ112" s="57"/>
      <c r="GK112" s="57"/>
      <c r="GL112" s="57"/>
      <c r="GM112" s="57"/>
      <c r="GN112" s="57"/>
      <c r="GO112" s="57"/>
      <c r="GP112" s="57"/>
      <c r="GQ112" s="57"/>
      <c r="GR112" s="57"/>
      <c r="GS112" s="57"/>
      <c r="GT112" s="57"/>
      <c r="GU112" s="57"/>
      <c r="GV112" s="57"/>
      <c r="GW112" s="57"/>
      <c r="GX112" s="57"/>
      <c r="GY112" s="57"/>
      <c r="GZ112" s="57"/>
      <c r="HA112" s="57"/>
      <c r="HB112" s="57"/>
      <c r="HC112" s="57"/>
      <c r="HD112" s="57"/>
      <c r="HE112" s="57"/>
      <c r="HF112" s="57"/>
      <c r="HG112" s="57"/>
      <c r="HH112" s="57"/>
      <c r="HI112" s="57"/>
      <c r="HJ112" s="57"/>
      <c r="HK112" s="57"/>
      <c r="HL112" s="57"/>
      <c r="HM112" s="57"/>
      <c r="HN112" s="57"/>
      <c r="HO112" s="57"/>
      <c r="HP112" s="57"/>
      <c r="HQ112" s="57"/>
      <c r="HR112" s="57"/>
      <c r="HS112" s="57"/>
      <c r="HT112" s="57"/>
      <c r="HU112" s="57"/>
      <c r="HV112" s="57"/>
      <c r="HW112" s="57"/>
      <c r="HX112" s="57"/>
      <c r="HY112" s="57"/>
      <c r="HZ112" s="57"/>
      <c r="IA112" s="57"/>
      <c r="IB112" s="57"/>
      <c r="IC112" s="57"/>
      <c r="ID112" s="57"/>
      <c r="IE112" s="57"/>
      <c r="IF112" s="57"/>
      <c r="IG112" s="57"/>
      <c r="IH112" s="57"/>
      <c r="II112" s="57"/>
      <c r="IJ112" s="57"/>
      <c r="IK112" s="57"/>
      <c r="IL112" s="57"/>
      <c r="IM112" s="57"/>
      <c r="IN112" s="57"/>
      <c r="IO112" s="57"/>
      <c r="IP112" s="57"/>
      <c r="IQ112" s="57"/>
      <c r="IR112" s="57"/>
      <c r="IS112" s="57"/>
      <c r="IT112" s="57"/>
      <c r="IU112" s="57"/>
      <c r="IV112" s="57"/>
      <c r="IW112" s="57"/>
      <c r="IX112" s="57"/>
      <c r="IY112" s="57"/>
      <c r="IZ112" s="57"/>
      <c r="JA112" s="57"/>
      <c r="JB112" s="57"/>
      <c r="JC112" s="57"/>
      <c r="JD112" s="57"/>
      <c r="JE112" s="57"/>
      <c r="JF112" s="57"/>
      <c r="JG112" s="57"/>
      <c r="JH112" s="57"/>
      <c r="JI112" s="57"/>
      <c r="JJ112" s="57"/>
      <c r="JK112" s="57"/>
      <c r="JL112" s="57"/>
      <c r="JM112" s="57"/>
      <c r="JN112" s="57"/>
      <c r="JO112" s="57"/>
      <c r="JP112" s="57"/>
      <c r="JQ112" s="57"/>
      <c r="JR112" s="57"/>
      <c r="JS112" s="57"/>
      <c r="JT112" s="57"/>
      <c r="JU112" s="57"/>
      <c r="JV112" s="57"/>
      <c r="JW112" s="57"/>
      <c r="JX112" s="57"/>
      <c r="JY112" s="57"/>
      <c r="JZ112" s="57"/>
      <c r="KA112" s="57"/>
      <c r="KB112" s="57"/>
      <c r="KC112" s="57"/>
      <c r="KD112" s="57"/>
      <c r="KE112" s="57"/>
      <c r="KF112" s="57"/>
      <c r="KG112" s="57"/>
      <c r="KH112" s="57"/>
      <c r="KI112" s="57"/>
      <c r="KJ112" s="57"/>
      <c r="KK112" s="57"/>
      <c r="KL112" s="57"/>
      <c r="KM112" s="57"/>
      <c r="KN112" s="57"/>
      <c r="KO112" s="57"/>
      <c r="KP112" s="57"/>
      <c r="KQ112" s="57"/>
      <c r="KR112" s="57"/>
      <c r="KS112" s="57"/>
      <c r="KT112" s="57"/>
      <c r="KU112" s="57"/>
      <c r="KV112" s="57"/>
      <c r="KW112" s="57"/>
      <c r="KX112" s="57"/>
      <c r="KY112" s="57"/>
      <c r="KZ112" s="57"/>
      <c r="LA112" s="57"/>
      <c r="LB112" s="57"/>
      <c r="LC112" s="57"/>
      <c r="LD112" s="57"/>
      <c r="LE112" s="57"/>
      <c r="LF112" s="57"/>
      <c r="LG112" s="57"/>
      <c r="LH112" s="57"/>
      <c r="LI112" s="57"/>
      <c r="LJ112" s="57"/>
      <c r="LK112" s="57"/>
      <c r="LL112" s="57"/>
      <c r="LM112" s="57"/>
      <c r="LN112" s="57"/>
      <c r="LO112" s="57"/>
      <c r="LP112" s="57"/>
      <c r="LQ112" s="57"/>
      <c r="LR112" s="57"/>
      <c r="LS112" s="57"/>
      <c r="LT112" s="57"/>
      <c r="LU112" s="57"/>
      <c r="LV112" s="57"/>
      <c r="LW112" s="57"/>
      <c r="LX112" s="57"/>
      <c r="LY112" s="57"/>
      <c r="LZ112" s="57"/>
      <c r="MA112" s="57"/>
      <c r="MB112" s="57"/>
      <c r="MC112" s="57"/>
      <c r="MD112" s="57"/>
      <c r="ME112" s="57"/>
      <c r="MF112" s="57"/>
      <c r="MG112" s="57"/>
      <c r="MH112" s="57"/>
      <c r="MI112" s="57"/>
      <c r="MJ112" s="57"/>
      <c r="MK112" s="57"/>
      <c r="ML112" s="57"/>
      <c r="MM112" s="57"/>
      <c r="MN112" s="57"/>
      <c r="MO112" s="57"/>
      <c r="MP112" s="57"/>
      <c r="MQ112" s="57"/>
      <c r="MR112" s="57"/>
      <c r="MS112" s="57"/>
      <c r="MT112" s="57"/>
      <c r="MU112" s="57"/>
      <c r="MV112" s="57"/>
      <c r="MW112" s="57"/>
      <c r="MX112" s="57"/>
      <c r="MY112" s="57"/>
      <c r="MZ112" s="57"/>
      <c r="NA112" s="57"/>
      <c r="NB112" s="57"/>
      <c r="NC112" s="57"/>
      <c r="ND112" s="57"/>
      <c r="NE112" s="57"/>
      <c r="NF112" s="57"/>
      <c r="NG112" s="57"/>
      <c r="NH112" s="57"/>
      <c r="NI112" s="57"/>
      <c r="NJ112" s="57"/>
      <c r="NK112" s="57"/>
      <c r="NL112" s="57"/>
      <c r="NM112" s="57"/>
      <c r="NN112" s="57"/>
      <c r="NO112" s="57"/>
      <c r="NP112" s="57"/>
      <c r="NQ112" s="57"/>
      <c r="NR112" s="57"/>
      <c r="NS112" s="57"/>
      <c r="NT112" s="57"/>
      <c r="NU112" s="57"/>
      <c r="NV112" s="57"/>
      <c r="NW112" s="57"/>
      <c r="NX112" s="57"/>
      <c r="NY112" s="57"/>
      <c r="NZ112" s="57"/>
      <c r="OA112" s="57"/>
      <c r="OB112" s="57"/>
      <c r="OC112" s="57"/>
      <c r="OD112" s="57"/>
      <c r="OE112" s="57"/>
      <c r="OF112" s="57"/>
      <c r="OG112" s="57"/>
      <c r="OH112" s="57"/>
      <c r="OI112" s="57"/>
      <c r="OJ112" s="57"/>
      <c r="OK112" s="57"/>
      <c r="OL112" s="57"/>
      <c r="OM112" s="57"/>
      <c r="ON112" s="57"/>
      <c r="OO112" s="57"/>
      <c r="OP112" s="57"/>
      <c r="OQ112" s="57"/>
      <c r="OR112" s="57"/>
      <c r="OS112" s="57"/>
      <c r="OT112" s="57"/>
      <c r="OU112" s="57"/>
      <c r="OV112" s="57"/>
      <c r="OW112" s="57"/>
    </row>
    <row r="113" spans="1:413" s="6" customFormat="1" ht="24.95" customHeight="1">
      <c r="A113" s="25"/>
      <c r="B113" s="26"/>
      <c r="C113" s="27"/>
      <c r="D113" s="27"/>
      <c r="E113" s="24"/>
      <c r="F113" s="5"/>
      <c r="G113" s="5"/>
      <c r="H113" s="5"/>
      <c r="I113" s="5"/>
      <c r="J113" s="10"/>
      <c r="K113" s="10"/>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c r="DH113" s="57"/>
      <c r="DI113" s="57"/>
      <c r="DJ113" s="57"/>
      <c r="DK113" s="57"/>
      <c r="DL113" s="57"/>
      <c r="DM113" s="57"/>
      <c r="DN113" s="57"/>
      <c r="DO113" s="57"/>
      <c r="DP113" s="57"/>
      <c r="DQ113" s="57"/>
      <c r="DR113" s="57"/>
      <c r="DS113" s="57"/>
      <c r="DT113" s="57"/>
      <c r="DU113" s="57"/>
      <c r="DV113" s="57"/>
      <c r="DW113" s="57"/>
      <c r="DX113" s="57"/>
      <c r="DY113" s="57"/>
      <c r="DZ113" s="57"/>
      <c r="EA113" s="57"/>
      <c r="EB113" s="57"/>
      <c r="EC113" s="57"/>
      <c r="ED113" s="57"/>
      <c r="EE113" s="57"/>
      <c r="EF113" s="57"/>
      <c r="EG113" s="57"/>
      <c r="EH113" s="57"/>
      <c r="EI113" s="57"/>
      <c r="EJ113" s="57"/>
      <c r="EK113" s="57"/>
      <c r="EL113" s="57"/>
      <c r="EM113" s="57"/>
      <c r="EN113" s="57"/>
      <c r="EO113" s="57"/>
      <c r="EP113" s="57"/>
      <c r="EQ113" s="57"/>
      <c r="ER113" s="57"/>
      <c r="ES113" s="57"/>
      <c r="ET113" s="57"/>
      <c r="EU113" s="57"/>
      <c r="EV113" s="57"/>
      <c r="EW113" s="57"/>
      <c r="EX113" s="57"/>
      <c r="EY113" s="57"/>
      <c r="EZ113" s="57"/>
      <c r="FA113" s="57"/>
      <c r="FB113" s="57"/>
      <c r="FC113" s="57"/>
      <c r="FD113" s="57"/>
      <c r="FE113" s="57"/>
      <c r="FF113" s="57"/>
      <c r="FG113" s="57"/>
      <c r="FH113" s="57"/>
      <c r="FI113" s="57"/>
      <c r="FJ113" s="57"/>
      <c r="FK113" s="57"/>
      <c r="FL113" s="57"/>
      <c r="FM113" s="57"/>
      <c r="FN113" s="57"/>
      <c r="FO113" s="57"/>
      <c r="FP113" s="57"/>
      <c r="FQ113" s="57"/>
      <c r="FR113" s="57"/>
      <c r="FS113" s="57"/>
      <c r="FT113" s="57"/>
      <c r="FU113" s="57"/>
      <c r="FV113" s="57"/>
      <c r="FW113" s="57"/>
      <c r="FX113" s="57"/>
      <c r="FY113" s="57"/>
      <c r="FZ113" s="57"/>
      <c r="GA113" s="57"/>
      <c r="GB113" s="57"/>
      <c r="GC113" s="57"/>
      <c r="GD113" s="57"/>
      <c r="GE113" s="57"/>
      <c r="GF113" s="57"/>
      <c r="GG113" s="57"/>
      <c r="GH113" s="57"/>
      <c r="GI113" s="57"/>
      <c r="GJ113" s="57"/>
      <c r="GK113" s="57"/>
      <c r="GL113" s="57"/>
      <c r="GM113" s="57"/>
      <c r="GN113" s="57"/>
      <c r="GO113" s="57"/>
      <c r="GP113" s="57"/>
      <c r="GQ113" s="57"/>
      <c r="GR113" s="57"/>
      <c r="GS113" s="57"/>
      <c r="GT113" s="57"/>
      <c r="GU113" s="57"/>
      <c r="GV113" s="57"/>
      <c r="GW113" s="57"/>
      <c r="GX113" s="57"/>
      <c r="GY113" s="57"/>
      <c r="GZ113" s="57"/>
      <c r="HA113" s="57"/>
      <c r="HB113" s="57"/>
      <c r="HC113" s="57"/>
      <c r="HD113" s="57"/>
      <c r="HE113" s="57"/>
      <c r="HF113" s="57"/>
      <c r="HG113" s="57"/>
      <c r="HH113" s="57"/>
      <c r="HI113" s="57"/>
      <c r="HJ113" s="57"/>
      <c r="HK113" s="57"/>
      <c r="HL113" s="57"/>
      <c r="HM113" s="57"/>
      <c r="HN113" s="57"/>
      <c r="HO113" s="57"/>
      <c r="HP113" s="57"/>
      <c r="HQ113" s="57"/>
      <c r="HR113" s="57"/>
      <c r="HS113" s="57"/>
      <c r="HT113" s="57"/>
      <c r="HU113" s="57"/>
      <c r="HV113" s="57"/>
      <c r="HW113" s="57"/>
      <c r="HX113" s="57"/>
      <c r="HY113" s="57"/>
      <c r="HZ113" s="57"/>
      <c r="IA113" s="57"/>
      <c r="IB113" s="57"/>
      <c r="IC113" s="57"/>
      <c r="ID113" s="57"/>
      <c r="IE113" s="57"/>
      <c r="IF113" s="57"/>
      <c r="IG113" s="57"/>
      <c r="IH113" s="57"/>
      <c r="II113" s="57"/>
      <c r="IJ113" s="57"/>
      <c r="IK113" s="57"/>
      <c r="IL113" s="57"/>
      <c r="IM113" s="57"/>
      <c r="IN113" s="57"/>
      <c r="IO113" s="57"/>
      <c r="IP113" s="57"/>
      <c r="IQ113" s="57"/>
      <c r="IR113" s="57"/>
      <c r="IS113" s="57"/>
      <c r="IT113" s="57"/>
      <c r="IU113" s="57"/>
      <c r="IV113" s="57"/>
      <c r="IW113" s="57"/>
      <c r="IX113" s="57"/>
      <c r="IY113" s="57"/>
      <c r="IZ113" s="57"/>
      <c r="JA113" s="57"/>
      <c r="JB113" s="57"/>
      <c r="JC113" s="57"/>
      <c r="JD113" s="57"/>
      <c r="JE113" s="57"/>
      <c r="JF113" s="57"/>
      <c r="JG113" s="57"/>
      <c r="JH113" s="57"/>
      <c r="JI113" s="57"/>
      <c r="JJ113" s="57"/>
      <c r="JK113" s="57"/>
      <c r="JL113" s="57"/>
      <c r="JM113" s="57"/>
      <c r="JN113" s="57"/>
      <c r="JO113" s="57"/>
      <c r="JP113" s="57"/>
      <c r="JQ113" s="57"/>
      <c r="JR113" s="57"/>
      <c r="JS113" s="57"/>
      <c r="JT113" s="57"/>
      <c r="JU113" s="57"/>
      <c r="JV113" s="57"/>
      <c r="JW113" s="57"/>
      <c r="JX113" s="57"/>
      <c r="JY113" s="57"/>
      <c r="JZ113" s="57"/>
      <c r="KA113" s="57"/>
      <c r="KB113" s="57"/>
      <c r="KC113" s="57"/>
      <c r="KD113" s="57"/>
      <c r="KE113" s="57"/>
      <c r="KF113" s="57"/>
      <c r="KG113" s="57"/>
      <c r="KH113" s="57"/>
      <c r="KI113" s="57"/>
      <c r="KJ113" s="57"/>
      <c r="KK113" s="57"/>
      <c r="KL113" s="57"/>
      <c r="KM113" s="57"/>
      <c r="KN113" s="57"/>
      <c r="KO113" s="57"/>
      <c r="KP113" s="57"/>
      <c r="KQ113" s="57"/>
      <c r="KR113" s="57"/>
      <c r="KS113" s="57"/>
      <c r="KT113" s="57"/>
      <c r="KU113" s="57"/>
      <c r="KV113" s="57"/>
      <c r="KW113" s="57"/>
      <c r="KX113" s="57"/>
      <c r="KY113" s="57"/>
      <c r="KZ113" s="57"/>
      <c r="LA113" s="57"/>
      <c r="LB113" s="57"/>
      <c r="LC113" s="57"/>
      <c r="LD113" s="57"/>
      <c r="LE113" s="57"/>
      <c r="LF113" s="57"/>
      <c r="LG113" s="57"/>
      <c r="LH113" s="57"/>
      <c r="LI113" s="57"/>
      <c r="LJ113" s="57"/>
      <c r="LK113" s="57"/>
      <c r="LL113" s="57"/>
      <c r="LM113" s="57"/>
      <c r="LN113" s="57"/>
      <c r="LO113" s="57"/>
      <c r="LP113" s="57"/>
      <c r="LQ113" s="57"/>
      <c r="LR113" s="57"/>
      <c r="LS113" s="57"/>
      <c r="LT113" s="57"/>
      <c r="LU113" s="57"/>
      <c r="LV113" s="57"/>
      <c r="LW113" s="57"/>
      <c r="LX113" s="57"/>
      <c r="LY113" s="57"/>
      <c r="LZ113" s="57"/>
      <c r="MA113" s="57"/>
      <c r="MB113" s="57"/>
      <c r="MC113" s="57"/>
      <c r="MD113" s="57"/>
      <c r="ME113" s="57"/>
      <c r="MF113" s="57"/>
      <c r="MG113" s="57"/>
      <c r="MH113" s="57"/>
      <c r="MI113" s="57"/>
      <c r="MJ113" s="57"/>
      <c r="MK113" s="57"/>
      <c r="ML113" s="57"/>
      <c r="MM113" s="57"/>
      <c r="MN113" s="57"/>
      <c r="MO113" s="57"/>
      <c r="MP113" s="57"/>
      <c r="MQ113" s="57"/>
      <c r="MR113" s="57"/>
      <c r="MS113" s="57"/>
      <c r="MT113" s="57"/>
      <c r="MU113" s="57"/>
      <c r="MV113" s="57"/>
      <c r="MW113" s="57"/>
      <c r="MX113" s="57"/>
      <c r="MY113" s="57"/>
      <c r="MZ113" s="57"/>
      <c r="NA113" s="57"/>
      <c r="NB113" s="57"/>
      <c r="NC113" s="57"/>
      <c r="ND113" s="57"/>
      <c r="NE113" s="57"/>
      <c r="NF113" s="57"/>
      <c r="NG113" s="57"/>
      <c r="NH113" s="57"/>
      <c r="NI113" s="57"/>
      <c r="NJ113" s="57"/>
      <c r="NK113" s="57"/>
      <c r="NL113" s="57"/>
      <c r="NM113" s="57"/>
      <c r="NN113" s="57"/>
      <c r="NO113" s="57"/>
      <c r="NP113" s="57"/>
      <c r="NQ113" s="57"/>
      <c r="NR113" s="57"/>
      <c r="NS113" s="57"/>
      <c r="NT113" s="57"/>
      <c r="NU113" s="57"/>
      <c r="NV113" s="57"/>
      <c r="NW113" s="57"/>
      <c r="NX113" s="57"/>
      <c r="NY113" s="57"/>
      <c r="NZ113" s="57"/>
      <c r="OA113" s="57"/>
      <c r="OB113" s="57"/>
      <c r="OC113" s="57"/>
      <c r="OD113" s="57"/>
      <c r="OE113" s="57"/>
      <c r="OF113" s="57"/>
      <c r="OG113" s="57"/>
      <c r="OH113" s="57"/>
      <c r="OI113" s="57"/>
      <c r="OJ113" s="57"/>
      <c r="OK113" s="57"/>
      <c r="OL113" s="57"/>
      <c r="OM113" s="57"/>
      <c r="ON113" s="57"/>
      <c r="OO113" s="57"/>
      <c r="OP113" s="57"/>
      <c r="OQ113" s="57"/>
      <c r="OR113" s="57"/>
      <c r="OS113" s="57"/>
      <c r="OT113" s="57"/>
      <c r="OU113" s="57"/>
      <c r="OV113" s="57"/>
      <c r="OW113" s="57"/>
    </row>
    <row r="114" spans="1:413" ht="50.1" customHeight="1">
      <c r="A114" s="843" t="s">
        <v>121</v>
      </c>
      <c r="B114" s="843"/>
      <c r="C114" s="843"/>
      <c r="D114" s="843"/>
      <c r="E114" s="843"/>
      <c r="F114" s="843"/>
      <c r="G114" s="843"/>
      <c r="H114" s="843"/>
      <c r="I114" s="843"/>
      <c r="J114" s="843"/>
      <c r="K114" s="844"/>
    </row>
    <row r="115" spans="1:413" ht="30" customHeight="1">
      <c r="A115" s="841" t="s">
        <v>174</v>
      </c>
      <c r="B115" s="875" t="s">
        <v>208</v>
      </c>
      <c r="C115" s="68"/>
      <c r="D115" s="877" t="s">
        <v>122</v>
      </c>
      <c r="E115" s="878"/>
      <c r="F115" s="878"/>
      <c r="G115" s="878"/>
      <c r="H115" s="878"/>
      <c r="I115" s="878"/>
      <c r="J115" s="878"/>
      <c r="K115" s="879"/>
    </row>
    <row r="116" spans="1:413" ht="24.95" customHeight="1">
      <c r="A116" s="841"/>
      <c r="B116" s="875"/>
      <c r="C116" s="69">
        <v>0</v>
      </c>
      <c r="D116" s="880" t="s">
        <v>130</v>
      </c>
      <c r="E116" s="880"/>
      <c r="F116" s="880"/>
      <c r="G116" s="880"/>
      <c r="H116" s="880"/>
      <c r="I116" s="880"/>
      <c r="J116" s="880"/>
      <c r="K116" s="880"/>
    </row>
    <row r="117" spans="1:413" ht="24.95" customHeight="1">
      <c r="A117" s="841"/>
      <c r="B117" s="875"/>
      <c r="C117" s="70">
        <v>2</v>
      </c>
      <c r="D117" s="880" t="s">
        <v>131</v>
      </c>
      <c r="E117" s="880"/>
      <c r="F117" s="880"/>
      <c r="G117" s="880"/>
      <c r="H117" s="880"/>
      <c r="I117" s="880"/>
      <c r="J117" s="880"/>
      <c r="K117" s="880"/>
    </row>
    <row r="118" spans="1:413" ht="24.95" customHeight="1">
      <c r="A118" s="841"/>
      <c r="B118" s="875"/>
      <c r="C118" s="70">
        <v>7</v>
      </c>
      <c r="D118" s="880" t="s">
        <v>132</v>
      </c>
      <c r="E118" s="880"/>
      <c r="F118" s="880"/>
      <c r="G118" s="880"/>
      <c r="H118" s="880"/>
      <c r="I118" s="880"/>
      <c r="J118" s="880"/>
      <c r="K118" s="880"/>
    </row>
    <row r="119" spans="1:413" ht="24.95" customHeight="1">
      <c r="A119" s="841"/>
      <c r="B119" s="875"/>
      <c r="C119" s="70">
        <v>15</v>
      </c>
      <c r="D119" s="880" t="s">
        <v>133</v>
      </c>
      <c r="E119" s="880"/>
      <c r="F119" s="880"/>
      <c r="G119" s="880"/>
      <c r="H119" s="880"/>
      <c r="I119" s="880"/>
      <c r="J119" s="880"/>
      <c r="K119" s="880"/>
    </row>
    <row r="120" spans="1:413" ht="24.95" customHeight="1">
      <c r="A120" s="841"/>
      <c r="B120" s="875"/>
      <c r="C120" s="67"/>
      <c r="D120" s="882" t="s">
        <v>123</v>
      </c>
      <c r="E120" s="883"/>
      <c r="F120" s="883"/>
      <c r="G120" s="883"/>
      <c r="H120" s="883"/>
      <c r="I120" s="883"/>
      <c r="J120" s="883"/>
      <c r="K120" s="884"/>
    </row>
    <row r="121" spans="1:413" ht="24.95" customHeight="1">
      <c r="A121" s="841"/>
      <c r="B121" s="875"/>
      <c r="C121" s="69">
        <v>0</v>
      </c>
      <c r="D121" s="868" t="s">
        <v>125</v>
      </c>
      <c r="E121" s="868"/>
      <c r="F121" s="868"/>
      <c r="G121" s="868"/>
      <c r="H121" s="868"/>
      <c r="I121" s="868"/>
      <c r="J121" s="868"/>
      <c r="K121" s="868"/>
    </row>
    <row r="122" spans="1:413" ht="24.95" customHeight="1">
      <c r="A122" s="841"/>
      <c r="B122" s="875"/>
      <c r="C122" s="28">
        <v>2</v>
      </c>
      <c r="D122" s="868" t="s">
        <v>126</v>
      </c>
      <c r="E122" s="868"/>
      <c r="F122" s="868"/>
      <c r="G122" s="868"/>
      <c r="H122" s="868"/>
      <c r="I122" s="868"/>
      <c r="J122" s="868"/>
      <c r="K122" s="868"/>
    </row>
    <row r="123" spans="1:413" ht="24.95" customHeight="1">
      <c r="A123" s="841"/>
      <c r="B123" s="875"/>
      <c r="C123" s="28">
        <v>5</v>
      </c>
      <c r="D123" s="868" t="s">
        <v>127</v>
      </c>
      <c r="E123" s="868"/>
      <c r="F123" s="868"/>
      <c r="G123" s="868"/>
      <c r="H123" s="868"/>
      <c r="I123" s="868"/>
      <c r="J123" s="868"/>
      <c r="K123" s="868"/>
    </row>
    <row r="124" spans="1:413" ht="24.95" customHeight="1">
      <c r="A124" s="841"/>
      <c r="B124" s="875"/>
      <c r="C124" s="28">
        <v>10</v>
      </c>
      <c r="D124" s="868" t="s">
        <v>128</v>
      </c>
      <c r="E124" s="868"/>
      <c r="F124" s="868"/>
      <c r="G124" s="868"/>
      <c r="H124" s="868"/>
      <c r="I124" s="868"/>
      <c r="J124" s="868"/>
      <c r="K124" s="868"/>
    </row>
    <row r="125" spans="1:413" ht="24.95" customHeight="1">
      <c r="A125" s="841"/>
      <c r="B125" s="875"/>
      <c r="C125" s="67"/>
      <c r="D125" s="882" t="s">
        <v>124</v>
      </c>
      <c r="E125" s="883"/>
      <c r="F125" s="883"/>
      <c r="G125" s="883"/>
      <c r="H125" s="883"/>
      <c r="I125" s="883"/>
      <c r="J125" s="883"/>
      <c r="K125" s="884"/>
    </row>
    <row r="126" spans="1:413" ht="24.95" customHeight="1">
      <c r="A126" s="841"/>
      <c r="B126" s="875"/>
      <c r="C126" s="69">
        <v>0</v>
      </c>
      <c r="D126" s="868" t="s">
        <v>129</v>
      </c>
      <c r="E126" s="868"/>
      <c r="F126" s="868"/>
      <c r="G126" s="868"/>
      <c r="H126" s="868"/>
      <c r="I126" s="868"/>
      <c r="J126" s="868"/>
      <c r="K126" s="868"/>
    </row>
    <row r="127" spans="1:413" ht="24.95" customHeight="1">
      <c r="A127" s="841"/>
      <c r="B127" s="875"/>
      <c r="C127" s="70">
        <v>2</v>
      </c>
      <c r="D127" s="868" t="s">
        <v>134</v>
      </c>
      <c r="E127" s="868"/>
      <c r="F127" s="868"/>
      <c r="G127" s="868"/>
      <c r="H127" s="868"/>
      <c r="I127" s="868"/>
      <c r="J127" s="868"/>
      <c r="K127" s="868"/>
    </row>
    <row r="128" spans="1:413" ht="24.95" customHeight="1">
      <c r="A128" s="841"/>
      <c r="B128" s="875"/>
      <c r="C128" s="70">
        <v>5</v>
      </c>
      <c r="D128" s="868" t="s">
        <v>135</v>
      </c>
      <c r="E128" s="868"/>
      <c r="F128" s="868"/>
      <c r="G128" s="868"/>
      <c r="H128" s="868"/>
      <c r="I128" s="868"/>
      <c r="J128" s="868"/>
      <c r="K128" s="868"/>
    </row>
    <row r="129" spans="1:13" ht="24.95" customHeight="1">
      <c r="A129" s="841"/>
      <c r="B129" s="876"/>
      <c r="C129" s="70">
        <v>10</v>
      </c>
      <c r="D129" s="868" t="s">
        <v>136</v>
      </c>
      <c r="E129" s="868"/>
      <c r="F129" s="868"/>
      <c r="G129" s="868"/>
      <c r="H129" s="868"/>
      <c r="I129" s="868"/>
      <c r="J129" s="868"/>
      <c r="K129" s="868"/>
    </row>
    <row r="130" spans="1:13">
      <c r="A130" s="841"/>
      <c r="B130" s="840"/>
      <c r="C130" s="840"/>
      <c r="D130" s="840"/>
      <c r="E130" s="840"/>
      <c r="F130" s="840"/>
      <c r="G130" s="840"/>
      <c r="H130" s="840"/>
      <c r="I130" s="840"/>
      <c r="J130" s="840"/>
      <c r="K130" s="840"/>
    </row>
    <row r="132" spans="1:13" ht="15.75" thickBot="1"/>
    <row r="133" spans="1:13" ht="50.1" customHeight="1" thickBot="1">
      <c r="A133" s="841" t="s">
        <v>189</v>
      </c>
      <c r="B133" s="792" t="s">
        <v>119</v>
      </c>
      <c r="C133" s="842" t="s">
        <v>175</v>
      </c>
      <c r="D133" s="843"/>
      <c r="E133" s="843"/>
      <c r="F133" s="843"/>
      <c r="G133" s="843"/>
      <c r="H133" s="843"/>
      <c r="I133" s="843"/>
      <c r="J133" s="843"/>
      <c r="K133" s="844"/>
    </row>
    <row r="134" spans="1:13" ht="30" customHeight="1" thickBot="1">
      <c r="A134" s="841"/>
      <c r="B134" s="793"/>
      <c r="C134" s="845" t="s">
        <v>183</v>
      </c>
      <c r="D134" s="846"/>
      <c r="E134" s="846"/>
      <c r="F134" s="847" t="s">
        <v>37</v>
      </c>
      <c r="G134" s="848"/>
      <c r="H134" s="848"/>
      <c r="I134" s="849"/>
      <c r="J134" s="774" t="s">
        <v>145</v>
      </c>
      <c r="K134" s="776"/>
    </row>
    <row r="135" spans="1:13" ht="54" customHeight="1">
      <c r="A135" s="841"/>
      <c r="B135" s="793"/>
      <c r="C135" s="850" t="s">
        <v>176</v>
      </c>
      <c r="D135" s="851"/>
      <c r="E135" s="852"/>
      <c r="F135" s="850" t="s">
        <v>180</v>
      </c>
      <c r="G135" s="851"/>
      <c r="H135" s="851"/>
      <c r="I135" s="853"/>
      <c r="J135" s="854" t="s">
        <v>184</v>
      </c>
      <c r="K135" s="855"/>
    </row>
    <row r="136" spans="1:13" ht="54" customHeight="1">
      <c r="A136" s="841"/>
      <c r="B136" s="793"/>
      <c r="C136" s="856" t="s">
        <v>177</v>
      </c>
      <c r="D136" s="857"/>
      <c r="E136" s="814"/>
      <c r="F136" s="856" t="s">
        <v>181</v>
      </c>
      <c r="G136" s="857"/>
      <c r="H136" s="857"/>
      <c r="I136" s="858"/>
      <c r="J136" s="859" t="s">
        <v>185</v>
      </c>
      <c r="K136" s="860"/>
      <c r="L136" s="58"/>
      <c r="M136" s="58"/>
    </row>
    <row r="137" spans="1:13" ht="54" customHeight="1">
      <c r="A137" s="841"/>
      <c r="B137" s="793"/>
      <c r="C137" s="861" t="s">
        <v>178</v>
      </c>
      <c r="D137" s="862"/>
      <c r="E137" s="816"/>
      <c r="F137" s="861" t="s">
        <v>182</v>
      </c>
      <c r="G137" s="862"/>
      <c r="H137" s="862"/>
      <c r="I137" s="863"/>
      <c r="J137" s="859" t="s">
        <v>186</v>
      </c>
      <c r="K137" s="860"/>
      <c r="L137" s="58"/>
      <c r="M137" s="58"/>
    </row>
    <row r="138" spans="1:13" ht="54" customHeight="1">
      <c r="A138" s="841"/>
      <c r="B138" s="793"/>
      <c r="C138" s="864" t="s">
        <v>178</v>
      </c>
      <c r="D138" s="865"/>
      <c r="E138" s="866"/>
      <c r="F138" s="864" t="s">
        <v>26</v>
      </c>
      <c r="G138" s="865"/>
      <c r="H138" s="865"/>
      <c r="I138" s="867"/>
      <c r="J138" s="859" t="s">
        <v>187</v>
      </c>
      <c r="K138" s="860"/>
      <c r="L138" s="58"/>
      <c r="M138" s="58"/>
    </row>
    <row r="139" spans="1:13" ht="54" customHeight="1" thickBot="1">
      <c r="A139" s="841"/>
      <c r="B139" s="794"/>
      <c r="C139" s="834" t="s">
        <v>179</v>
      </c>
      <c r="D139" s="835"/>
      <c r="E139" s="836"/>
      <c r="F139" s="834" t="s">
        <v>27</v>
      </c>
      <c r="G139" s="835"/>
      <c r="H139" s="835"/>
      <c r="I139" s="837"/>
      <c r="J139" s="838" t="s">
        <v>188</v>
      </c>
      <c r="K139" s="839"/>
      <c r="L139" s="58"/>
      <c r="M139" s="58"/>
    </row>
    <row r="141" spans="1:13" ht="15.75" thickBot="1"/>
    <row r="142" spans="1:13" ht="50.1" customHeight="1" thickBot="1">
      <c r="A142" s="789" t="s">
        <v>203</v>
      </c>
      <c r="B142" s="792" t="s">
        <v>193</v>
      </c>
      <c r="C142" s="795" t="s">
        <v>190</v>
      </c>
      <c r="D142" s="796"/>
      <c r="E142" s="797"/>
      <c r="F142" s="798" t="s">
        <v>85</v>
      </c>
      <c r="G142" s="799"/>
      <c r="H142" s="799"/>
      <c r="I142" s="799"/>
      <c r="J142" s="799"/>
      <c r="K142" s="800"/>
    </row>
    <row r="143" spans="1:13" ht="30" customHeight="1">
      <c r="A143" s="790"/>
      <c r="B143" s="793"/>
      <c r="C143" s="801" t="s">
        <v>98</v>
      </c>
      <c r="D143" s="802"/>
      <c r="E143" s="803"/>
      <c r="F143" s="54" t="s">
        <v>27</v>
      </c>
      <c r="G143" s="55" t="s">
        <v>26</v>
      </c>
      <c r="H143" s="55" t="s">
        <v>182</v>
      </c>
      <c r="I143" s="32" t="s">
        <v>181</v>
      </c>
      <c r="J143" s="804" t="s">
        <v>180</v>
      </c>
      <c r="K143" s="805"/>
    </row>
    <row r="144" spans="1:13" ht="39.950000000000003" customHeight="1">
      <c r="A144" s="790"/>
      <c r="B144" s="793"/>
      <c r="C144" s="806" t="s">
        <v>104</v>
      </c>
      <c r="D144" s="807"/>
      <c r="E144" s="808"/>
      <c r="F144" s="75">
        <v>10</v>
      </c>
      <c r="G144" s="75">
        <v>20</v>
      </c>
      <c r="H144" s="73">
        <v>40</v>
      </c>
      <c r="I144" s="71">
        <v>60</v>
      </c>
      <c r="J144" s="809">
        <v>100</v>
      </c>
      <c r="K144" s="810"/>
    </row>
    <row r="145" spans="1:13" ht="39.950000000000003" customHeight="1">
      <c r="A145" s="790"/>
      <c r="B145" s="793"/>
      <c r="C145" s="811" t="s">
        <v>105</v>
      </c>
      <c r="D145" s="812"/>
      <c r="E145" s="813"/>
      <c r="F145" s="9">
        <v>8</v>
      </c>
      <c r="G145" s="75">
        <v>16</v>
      </c>
      <c r="H145" s="73">
        <v>32</v>
      </c>
      <c r="I145" s="71">
        <v>48</v>
      </c>
      <c r="J145" s="809">
        <v>80</v>
      </c>
      <c r="K145" s="810"/>
    </row>
    <row r="146" spans="1:13" ht="39.950000000000003" customHeight="1">
      <c r="A146" s="790"/>
      <c r="B146" s="793"/>
      <c r="C146" s="811" t="s">
        <v>192</v>
      </c>
      <c r="D146" s="812"/>
      <c r="E146" s="813"/>
      <c r="F146" s="9">
        <v>6</v>
      </c>
      <c r="G146" s="75">
        <v>12</v>
      </c>
      <c r="H146" s="75">
        <v>24</v>
      </c>
      <c r="I146" s="73">
        <v>36</v>
      </c>
      <c r="J146" s="814">
        <v>60</v>
      </c>
      <c r="K146" s="815"/>
    </row>
    <row r="147" spans="1:13" ht="39.950000000000003" customHeight="1">
      <c r="A147" s="790"/>
      <c r="B147" s="793"/>
      <c r="C147" s="811" t="s">
        <v>106</v>
      </c>
      <c r="D147" s="812"/>
      <c r="E147" s="813"/>
      <c r="F147" s="9">
        <v>3</v>
      </c>
      <c r="G147" s="9">
        <v>6</v>
      </c>
      <c r="H147" s="75">
        <v>12</v>
      </c>
      <c r="I147" s="75">
        <v>18</v>
      </c>
      <c r="J147" s="816">
        <v>30</v>
      </c>
      <c r="K147" s="817"/>
    </row>
    <row r="148" spans="1:13" ht="39.950000000000003" customHeight="1" thickBot="1">
      <c r="A148" s="791"/>
      <c r="B148" s="794"/>
      <c r="C148" s="818" t="s">
        <v>107</v>
      </c>
      <c r="D148" s="819"/>
      <c r="E148" s="820"/>
      <c r="F148" s="77">
        <v>1</v>
      </c>
      <c r="G148" s="77">
        <v>2</v>
      </c>
      <c r="H148" s="77">
        <v>4</v>
      </c>
      <c r="I148" s="77">
        <v>6</v>
      </c>
      <c r="J148" s="821">
        <v>10</v>
      </c>
      <c r="K148" s="822"/>
    </row>
    <row r="151" spans="1:13" ht="15.75" thickBot="1"/>
    <row r="152" spans="1:13" ht="50.1" customHeight="1" thickBot="1">
      <c r="A152" s="826" t="s">
        <v>194</v>
      </c>
      <c r="B152" s="792" t="s">
        <v>120</v>
      </c>
      <c r="C152" s="829" t="s">
        <v>83</v>
      </c>
      <c r="D152" s="830"/>
      <c r="E152" s="830"/>
      <c r="F152" s="830"/>
      <c r="G152" s="830"/>
      <c r="H152" s="830"/>
      <c r="I152" s="830"/>
      <c r="J152" s="830"/>
      <c r="K152" s="831"/>
    </row>
    <row r="153" spans="1:13" ht="30" customHeight="1" thickBot="1">
      <c r="A153" s="827"/>
      <c r="B153" s="793"/>
      <c r="C153" s="832" t="s">
        <v>183</v>
      </c>
      <c r="D153" s="833"/>
      <c r="E153" s="771" t="s">
        <v>146</v>
      </c>
      <c r="F153" s="772"/>
      <c r="G153" s="771" t="s">
        <v>200</v>
      </c>
      <c r="H153" s="773"/>
      <c r="I153" s="774" t="s">
        <v>37</v>
      </c>
      <c r="J153" s="775"/>
      <c r="K153" s="776"/>
    </row>
    <row r="154" spans="1:13" ht="54.95" customHeight="1" thickBot="1">
      <c r="A154" s="827"/>
      <c r="B154" s="793"/>
      <c r="C154" s="777" t="s">
        <v>195</v>
      </c>
      <c r="D154" s="778"/>
      <c r="E154" s="777" t="s">
        <v>23</v>
      </c>
      <c r="F154" s="778"/>
      <c r="G154" s="779" t="s">
        <v>147</v>
      </c>
      <c r="H154" s="780"/>
      <c r="I154" s="781" t="s">
        <v>152</v>
      </c>
      <c r="J154" s="781"/>
      <c r="K154" s="782"/>
    </row>
    <row r="155" spans="1:13" ht="54.95" customHeight="1" thickBot="1">
      <c r="A155" s="827"/>
      <c r="B155" s="793"/>
      <c r="C155" s="783" t="s">
        <v>196</v>
      </c>
      <c r="D155" s="784"/>
      <c r="E155" s="783" t="s">
        <v>24</v>
      </c>
      <c r="F155" s="784"/>
      <c r="G155" s="783" t="s">
        <v>148</v>
      </c>
      <c r="H155" s="784"/>
      <c r="I155" s="785" t="s">
        <v>153</v>
      </c>
      <c r="J155" s="785"/>
      <c r="K155" s="786"/>
      <c r="L155" s="58"/>
      <c r="M155" s="58"/>
    </row>
    <row r="156" spans="1:13" ht="54.95" customHeight="1" thickBot="1">
      <c r="A156" s="827"/>
      <c r="B156" s="793"/>
      <c r="C156" s="762" t="s">
        <v>197</v>
      </c>
      <c r="D156" s="763"/>
      <c r="E156" s="762" t="s">
        <v>25</v>
      </c>
      <c r="F156" s="763"/>
      <c r="G156" s="762" t="s">
        <v>149</v>
      </c>
      <c r="H156" s="763"/>
      <c r="I156" s="764" t="s">
        <v>154</v>
      </c>
      <c r="J156" s="764"/>
      <c r="K156" s="765"/>
      <c r="L156" s="58"/>
      <c r="M156" s="58"/>
    </row>
    <row r="157" spans="1:13" ht="54.95" customHeight="1" thickBot="1">
      <c r="A157" s="827"/>
      <c r="B157" s="793"/>
      <c r="C157" s="766" t="s">
        <v>198</v>
      </c>
      <c r="D157" s="767"/>
      <c r="E157" s="766" t="s">
        <v>26</v>
      </c>
      <c r="F157" s="767"/>
      <c r="G157" s="766" t="s">
        <v>150</v>
      </c>
      <c r="H157" s="767"/>
      <c r="I157" s="768" t="s">
        <v>155</v>
      </c>
      <c r="J157" s="769"/>
      <c r="K157" s="770"/>
      <c r="L157" s="58"/>
      <c r="M157" s="58"/>
    </row>
    <row r="158" spans="1:13" ht="54.95" customHeight="1" thickBot="1">
      <c r="A158" s="828"/>
      <c r="B158" s="794"/>
      <c r="C158" s="787" t="s">
        <v>199</v>
      </c>
      <c r="D158" s="788"/>
      <c r="E158" s="787" t="s">
        <v>27</v>
      </c>
      <c r="F158" s="788"/>
      <c r="G158" s="787" t="s">
        <v>151</v>
      </c>
      <c r="H158" s="788"/>
      <c r="I158" s="823" t="s">
        <v>201</v>
      </c>
      <c r="J158" s="824"/>
      <c r="K158" s="825"/>
      <c r="L158" s="58"/>
      <c r="M158" s="58"/>
    </row>
  </sheetData>
  <mergeCells count="260">
    <mergeCell ref="A14:K15"/>
    <mergeCell ref="A1:K1"/>
    <mergeCell ref="A2:A7"/>
    <mergeCell ref="B2:B7"/>
    <mergeCell ref="C2:K2"/>
    <mergeCell ref="I3:K3"/>
    <mergeCell ref="C4:C5"/>
    <mergeCell ref="D4:D5"/>
    <mergeCell ref="E4:E5"/>
    <mergeCell ref="F4:F5"/>
    <mergeCell ref="G4:G5"/>
    <mergeCell ref="H4:H5"/>
    <mergeCell ref="I4:I5"/>
    <mergeCell ref="J4:K5"/>
    <mergeCell ref="J6:K6"/>
    <mergeCell ref="J7:K7"/>
    <mergeCell ref="A8:K8"/>
    <mergeCell ref="A9:A13"/>
    <mergeCell ref="B9:B13"/>
    <mergeCell ref="C9:K9"/>
    <mergeCell ref="H10:I10"/>
    <mergeCell ref="J10:K10"/>
    <mergeCell ref="A16:A25"/>
    <mergeCell ref="B16:B25"/>
    <mergeCell ref="C16:K16"/>
    <mergeCell ref="C17:D23"/>
    <mergeCell ref="E17:G19"/>
    <mergeCell ref="H17:K19"/>
    <mergeCell ref="E20:E23"/>
    <mergeCell ref="F20:F23"/>
    <mergeCell ref="G20:G23"/>
    <mergeCell ref="H20:H23"/>
    <mergeCell ref="I20:I23"/>
    <mergeCell ref="J20:K23"/>
    <mergeCell ref="C24:D24"/>
    <mergeCell ref="J24:K24"/>
    <mergeCell ref="C25:D25"/>
    <mergeCell ref="J25:K25"/>
    <mergeCell ref="A28:A33"/>
    <mergeCell ref="B28:B33"/>
    <mergeCell ref="C28:K28"/>
    <mergeCell ref="G29:K29"/>
    <mergeCell ref="C30:C31"/>
    <mergeCell ref="D30:D31"/>
    <mergeCell ref="E30:E31"/>
    <mergeCell ref="F30:F31"/>
    <mergeCell ref="G30:G31"/>
    <mergeCell ref="H30:H31"/>
    <mergeCell ref="I30:I31"/>
    <mergeCell ref="J30:K31"/>
    <mergeCell ref="J32:K32"/>
    <mergeCell ref="J33:K33"/>
    <mergeCell ref="L35:L41"/>
    <mergeCell ref="C36:E36"/>
    <mergeCell ref="I36:K36"/>
    <mergeCell ref="C37:E37"/>
    <mergeCell ref="I37:K37"/>
    <mergeCell ref="C38:E38"/>
    <mergeCell ref="I38:K38"/>
    <mergeCell ref="C39:E39"/>
    <mergeCell ref="I39:K39"/>
    <mergeCell ref="C40:E40"/>
    <mergeCell ref="C35:E35"/>
    <mergeCell ref="F35:K35"/>
    <mergeCell ref="I40:K40"/>
    <mergeCell ref="C41:E41"/>
    <mergeCell ref="I41:K41"/>
    <mergeCell ref="A43:A49"/>
    <mergeCell ref="B43:B49"/>
    <mergeCell ref="C43:K43"/>
    <mergeCell ref="C44:F44"/>
    <mergeCell ref="G44:K44"/>
    <mergeCell ref="C45:F45"/>
    <mergeCell ref="G45:K45"/>
    <mergeCell ref="C46:F46"/>
    <mergeCell ref="G46:K46"/>
    <mergeCell ref="C47:F47"/>
    <mergeCell ref="G47:K47"/>
    <mergeCell ref="C48:F48"/>
    <mergeCell ref="G48:K48"/>
    <mergeCell ref="C49:F49"/>
    <mergeCell ref="G49:K49"/>
    <mergeCell ref="A35:A41"/>
    <mergeCell ref="B35:B41"/>
    <mergeCell ref="C54:D55"/>
    <mergeCell ref="E54:K55"/>
    <mergeCell ref="C56:D57"/>
    <mergeCell ref="E56:K57"/>
    <mergeCell ref="C58:D59"/>
    <mergeCell ref="C67:E67"/>
    <mergeCell ref="J67:K67"/>
    <mergeCell ref="A65:A71"/>
    <mergeCell ref="B65:B71"/>
    <mergeCell ref="C65:K65"/>
    <mergeCell ref="C66:E66"/>
    <mergeCell ref="J66:K66"/>
    <mergeCell ref="A51:A63"/>
    <mergeCell ref="B51:B63"/>
    <mergeCell ref="C51:K51"/>
    <mergeCell ref="C52:D53"/>
    <mergeCell ref="E52:K53"/>
    <mergeCell ref="C68:E68"/>
    <mergeCell ref="J68:K68"/>
    <mergeCell ref="C69:E69"/>
    <mergeCell ref="J69:K69"/>
    <mergeCell ref="E58:K59"/>
    <mergeCell ref="C60:D61"/>
    <mergeCell ref="E60:K61"/>
    <mergeCell ref="C62:D63"/>
    <mergeCell ref="E62:K63"/>
    <mergeCell ref="C70:E70"/>
    <mergeCell ref="J70:K70"/>
    <mergeCell ref="C71:E71"/>
    <mergeCell ref="J71:K71"/>
    <mergeCell ref="C73:K73"/>
    <mergeCell ref="C74:F74"/>
    <mergeCell ref="G74:K74"/>
    <mergeCell ref="G75:K75"/>
    <mergeCell ref="C76:F76"/>
    <mergeCell ref="G76:K76"/>
    <mergeCell ref="C75:F75"/>
    <mergeCell ref="A73:A79"/>
    <mergeCell ref="B73:B79"/>
    <mergeCell ref="G86:G89"/>
    <mergeCell ref="H86:H89"/>
    <mergeCell ref="I86:I89"/>
    <mergeCell ref="J86:K89"/>
    <mergeCell ref="C79:F79"/>
    <mergeCell ref="G79:K79"/>
    <mergeCell ref="A81:A93"/>
    <mergeCell ref="B81:B93"/>
    <mergeCell ref="C81:K81"/>
    <mergeCell ref="C82:D89"/>
    <mergeCell ref="E82:F85"/>
    <mergeCell ref="G82:H85"/>
    <mergeCell ref="I82:K85"/>
    <mergeCell ref="E86:F89"/>
    <mergeCell ref="C77:F77"/>
    <mergeCell ref="G77:K77"/>
    <mergeCell ref="C78:F78"/>
    <mergeCell ref="G78:K78"/>
    <mergeCell ref="J92:K93"/>
    <mergeCell ref="A95:A101"/>
    <mergeCell ref="B95:B101"/>
    <mergeCell ref="C95:G95"/>
    <mergeCell ref="H95:K95"/>
    <mergeCell ref="C96:G96"/>
    <mergeCell ref="C97:F97"/>
    <mergeCell ref="C98:F98"/>
    <mergeCell ref="C99:F99"/>
    <mergeCell ref="C100:F100"/>
    <mergeCell ref="C90:D93"/>
    <mergeCell ref="E90:F91"/>
    <mergeCell ref="G90:G91"/>
    <mergeCell ref="H90:H91"/>
    <mergeCell ref="I90:I91"/>
    <mergeCell ref="J90:K91"/>
    <mergeCell ref="E92:F93"/>
    <mergeCell ref="G92:G93"/>
    <mergeCell ref="H92:H93"/>
    <mergeCell ref="I92:I93"/>
    <mergeCell ref="C101:F101"/>
    <mergeCell ref="F104:K104"/>
    <mergeCell ref="C108:E108"/>
    <mergeCell ref="F108:K108"/>
    <mergeCell ref="C105:E105"/>
    <mergeCell ref="F105:K105"/>
    <mergeCell ref="C106:E106"/>
    <mergeCell ref="F106:K106"/>
    <mergeCell ref="C107:E107"/>
    <mergeCell ref="F107:K107"/>
    <mergeCell ref="D127:K127"/>
    <mergeCell ref="D128:K128"/>
    <mergeCell ref="D129:K129"/>
    <mergeCell ref="C109:E109"/>
    <mergeCell ref="F109:K109"/>
    <mergeCell ref="A114:K114"/>
    <mergeCell ref="A115:A130"/>
    <mergeCell ref="B115:B129"/>
    <mergeCell ref="D115:K115"/>
    <mergeCell ref="D116:K116"/>
    <mergeCell ref="D117:K117"/>
    <mergeCell ref="A103:A109"/>
    <mergeCell ref="B103:B109"/>
    <mergeCell ref="D118:K118"/>
    <mergeCell ref="D119:K119"/>
    <mergeCell ref="D120:K120"/>
    <mergeCell ref="D121:K121"/>
    <mergeCell ref="D122:K122"/>
    <mergeCell ref="D123:K123"/>
    <mergeCell ref="D124:K124"/>
    <mergeCell ref="D125:K125"/>
    <mergeCell ref="D126:K126"/>
    <mergeCell ref="C103:K103"/>
    <mergeCell ref="C104:E104"/>
    <mergeCell ref="C139:E139"/>
    <mergeCell ref="F139:I139"/>
    <mergeCell ref="J139:K139"/>
    <mergeCell ref="B130:K130"/>
    <mergeCell ref="A133:A139"/>
    <mergeCell ref="B133:B139"/>
    <mergeCell ref="C133:K133"/>
    <mergeCell ref="C134:E134"/>
    <mergeCell ref="F134:I134"/>
    <mergeCell ref="J134:K134"/>
    <mergeCell ref="C135:E135"/>
    <mergeCell ref="F135:I135"/>
    <mergeCell ref="J135:K135"/>
    <mergeCell ref="C136:E136"/>
    <mergeCell ref="F136:I136"/>
    <mergeCell ref="J136:K136"/>
    <mergeCell ref="C137:E137"/>
    <mergeCell ref="F137:I137"/>
    <mergeCell ref="J137:K137"/>
    <mergeCell ref="C138:E138"/>
    <mergeCell ref="F138:I138"/>
    <mergeCell ref="J138:K138"/>
    <mergeCell ref="C158:D158"/>
    <mergeCell ref="A142:A148"/>
    <mergeCell ref="B142:B148"/>
    <mergeCell ref="C142:E142"/>
    <mergeCell ref="F142:K142"/>
    <mergeCell ref="C143:E143"/>
    <mergeCell ref="J143:K143"/>
    <mergeCell ref="C144:E144"/>
    <mergeCell ref="J144:K144"/>
    <mergeCell ref="C145:E145"/>
    <mergeCell ref="J145:K145"/>
    <mergeCell ref="C146:E146"/>
    <mergeCell ref="J146:K146"/>
    <mergeCell ref="C147:E147"/>
    <mergeCell ref="J147:K147"/>
    <mergeCell ref="C148:E148"/>
    <mergeCell ref="J148:K148"/>
    <mergeCell ref="E158:F158"/>
    <mergeCell ref="G158:H158"/>
    <mergeCell ref="I158:K158"/>
    <mergeCell ref="A152:A158"/>
    <mergeCell ref="B152:B158"/>
    <mergeCell ref="C152:K152"/>
    <mergeCell ref="C153:D153"/>
    <mergeCell ref="C156:D156"/>
    <mergeCell ref="E156:F156"/>
    <mergeCell ref="G156:H156"/>
    <mergeCell ref="I156:K156"/>
    <mergeCell ref="C157:D157"/>
    <mergeCell ref="E157:F157"/>
    <mergeCell ref="G157:H157"/>
    <mergeCell ref="I157:K157"/>
    <mergeCell ref="E153:F153"/>
    <mergeCell ref="G153:H153"/>
    <mergeCell ref="I153:K153"/>
    <mergeCell ref="C154:D154"/>
    <mergeCell ref="E154:F154"/>
    <mergeCell ref="G154:H154"/>
    <mergeCell ref="I154:K154"/>
    <mergeCell ref="C155:D155"/>
    <mergeCell ref="E155:F155"/>
    <mergeCell ref="G155:H155"/>
    <mergeCell ref="I155:K155"/>
  </mergeCells>
  <conditionalFormatting sqref="J6:J7">
    <cfRule type="cellIs" dxfId="53" priority="50" operator="equal">
      <formula>"MUITO BAIXO"</formula>
    </cfRule>
    <cfRule type="cellIs" dxfId="52" priority="51" operator="equal">
      <formula>"BAIXO"</formula>
    </cfRule>
    <cfRule type="cellIs" dxfId="51" priority="52" operator="equal">
      <formula>"MÉDIO"</formula>
    </cfRule>
    <cfRule type="cellIs" dxfId="50" priority="53" operator="equal">
      <formula>"ALTO"</formula>
    </cfRule>
    <cfRule type="cellIs" dxfId="49" priority="54" operator="equal">
      <formula>"MUITO ALTO"</formula>
    </cfRule>
  </conditionalFormatting>
  <conditionalFormatting sqref="I12:I13">
    <cfRule type="containsText" dxfId="48" priority="45" operator="containsText" text="ADEQUADO">
      <formula>NOT(ISERROR(SEARCH("ADEQUADO",I12)))</formula>
    </cfRule>
    <cfRule type="cellIs" dxfId="47" priority="46" operator="equal">
      <formula>"SUFICIENTE"</formula>
    </cfRule>
    <cfRule type="cellIs" dxfId="46" priority="47" operator="equal">
      <formula>"RAZOÁVEL"</formula>
    </cfRule>
    <cfRule type="cellIs" dxfId="45" priority="48" operator="equal">
      <formula>"INSUFICIENTE"</formula>
    </cfRule>
    <cfRule type="cellIs" dxfId="44" priority="49" operator="equal">
      <formula>"DESPREZÍVEL"</formula>
    </cfRule>
  </conditionalFormatting>
  <conditionalFormatting sqref="K12:K13">
    <cfRule type="cellIs" dxfId="43" priority="40" operator="equal">
      <formula>"MUITO BAIXA"</formula>
    </cfRule>
    <cfRule type="cellIs" dxfId="42" priority="41" operator="equal">
      <formula>"BAIXA"</formula>
    </cfRule>
    <cfRule type="cellIs" dxfId="41" priority="42" operator="equal">
      <formula>"MEDIANA"</formula>
    </cfRule>
    <cfRule type="cellIs" dxfId="40" priority="43" operator="equal">
      <formula>"ALTA"</formula>
    </cfRule>
    <cfRule type="containsText" dxfId="39" priority="44" operator="containsText" text="MUITO ALTA">
      <formula>NOT(ISERROR(SEARCH("MUITO ALTA",K12)))</formula>
    </cfRule>
  </conditionalFormatting>
  <conditionalFormatting sqref="H24:H25">
    <cfRule type="cellIs" dxfId="38" priority="36" operator="equal">
      <formula>"NÍVEL 1"</formula>
    </cfRule>
    <cfRule type="cellIs" dxfId="37" priority="37" operator="equal">
      <formula>"NÍVEL 2"</formula>
    </cfRule>
    <cfRule type="cellIs" dxfId="36" priority="38" operator="equal">
      <formula>"NÍVEL 3"</formula>
    </cfRule>
    <cfRule type="cellIs" dxfId="35" priority="39" operator="equal">
      <formula>"NÍVEL 4"</formula>
    </cfRule>
  </conditionalFormatting>
  <conditionalFormatting sqref="I24:I25">
    <cfRule type="cellIs" dxfId="34" priority="31" operator="between">
      <formula>20</formula>
      <formula>25</formula>
    </cfRule>
    <cfRule type="cellIs" dxfId="33" priority="32" operator="between">
      <formula>10</formula>
      <formula>15</formula>
    </cfRule>
    <cfRule type="cellIs" dxfId="32" priority="33" operator="between">
      <formula>5</formula>
      <formula>9</formula>
    </cfRule>
    <cfRule type="cellIs" dxfId="31" priority="34" operator="between">
      <formula>3</formula>
      <formula>4</formula>
    </cfRule>
    <cfRule type="cellIs" dxfId="30" priority="35" operator="lessThan">
      <formula>3</formula>
    </cfRule>
  </conditionalFormatting>
  <conditionalFormatting sqref="J24:K25">
    <cfRule type="cellIs" dxfId="29" priority="26" operator="equal">
      <formula>"REMOTA"</formula>
    </cfRule>
    <cfRule type="cellIs" dxfId="28" priority="27" operator="equal">
      <formula>"IMPROVÁVEL"</formula>
    </cfRule>
    <cfRule type="cellIs" dxfId="27" priority="28" operator="equal">
      <formula>"MEDIANA"</formula>
    </cfRule>
    <cfRule type="cellIs" dxfId="26" priority="29" operator="equal">
      <formula>"PROVÁVEL"</formula>
    </cfRule>
    <cfRule type="cellIs" dxfId="25" priority="30" operator="equal">
      <formula>"ALTAMENTE PROVÁVEL"</formula>
    </cfRule>
  </conditionalFormatting>
  <conditionalFormatting sqref="H32:H33">
    <cfRule type="cellIs" dxfId="24" priority="21" operator="equal">
      <formula>"MUITO BAIXO"</formula>
    </cfRule>
    <cfRule type="cellIs" dxfId="23" priority="22" operator="equal">
      <formula>"BAIXO"</formula>
    </cfRule>
    <cfRule type="cellIs" dxfId="22" priority="23" operator="equal">
      <formula>"MODERADO"</formula>
    </cfRule>
    <cfRule type="cellIs" dxfId="21" priority="24" operator="equal">
      <formula>"SEVERO"</formula>
    </cfRule>
    <cfRule type="cellIs" dxfId="20" priority="25" operator="equal">
      <formula>"CRÍTICO"</formula>
    </cfRule>
  </conditionalFormatting>
  <conditionalFormatting sqref="I32:I33">
    <cfRule type="cellIs" dxfId="19" priority="16" operator="between">
      <formula>80</formula>
      <formula>100</formula>
    </cfRule>
    <cfRule type="cellIs" dxfId="18" priority="17" operator="between">
      <formula>48</formula>
      <formula>60</formula>
    </cfRule>
    <cfRule type="cellIs" dxfId="17" priority="18" operator="between">
      <formula>30</formula>
      <formula>40</formula>
    </cfRule>
    <cfRule type="cellIs" dxfId="16" priority="19" operator="between">
      <formula>10</formula>
      <formula>24</formula>
    </cfRule>
    <cfRule type="cellIs" dxfId="15" priority="20" operator="between">
      <formula>1</formula>
      <formula>8</formula>
    </cfRule>
  </conditionalFormatting>
  <conditionalFormatting sqref="J32:K33">
    <cfRule type="cellIs" dxfId="14" priority="11" operator="equal">
      <formula>"MUITO BAIXO"</formula>
    </cfRule>
    <cfRule type="cellIs" dxfId="13" priority="12" operator="equal">
      <formula>"BAIXO"</formula>
    </cfRule>
    <cfRule type="cellIs" dxfId="12" priority="13" operator="equal">
      <formula>"MÉDIO"</formula>
    </cfRule>
    <cfRule type="cellIs" dxfId="11" priority="14" operator="equal">
      <formula>"ALTO"</formula>
    </cfRule>
    <cfRule type="cellIs" dxfId="10" priority="15" operator="equal">
      <formula>"MUITO ALTO"</formula>
    </cfRule>
  </conditionalFormatting>
  <conditionalFormatting sqref="G6:G7">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between">
      <formula>0</formula>
      <formula>1</formula>
    </cfRule>
  </conditionalFormatting>
  <conditionalFormatting sqref="J12:J13">
    <cfRule type="cellIs" dxfId="4" priority="1" operator="between">
      <formula>20</formula>
      <formula>25</formula>
    </cfRule>
    <cfRule type="cellIs" dxfId="3" priority="2" operator="between">
      <formula>12</formula>
      <formula>16</formula>
    </cfRule>
    <cfRule type="cellIs" dxfId="2" priority="3" operator="between">
      <formula>8</formula>
      <formula>10</formula>
    </cfRule>
    <cfRule type="cellIs" dxfId="1" priority="4" operator="between">
      <formula>4</formula>
      <formula>6</formula>
    </cfRule>
    <cfRule type="cellIs" dxfId="0" priority="5" operator="between">
      <formula>1</formula>
      <formula>3</formula>
    </cfRule>
  </conditionalFormatting>
  <printOptions horizontalCentered="1" verticalCentered="1"/>
  <pageMargins left="0.51181102362204722" right="0.51181102362204722" top="0.39370078740157483" bottom="0.78740157480314965" header="0.31496062992125984" footer="0.31496062992125984"/>
  <pageSetup paperSize="9" scale="56" orientation="landscape" r:id="rId1"/>
  <headerFooter>
    <oddHeader>&amp;CPágina &amp;P</oddHeader>
    <oddFooter>&amp;CMetodologia ABIN - Agência Brasileira de Inteligência - Desenvolvido pela Federação de Futebol do Estado do Rio de Janeiro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0"/>
  <sheetViews>
    <sheetView zoomScaleNormal="100" workbookViewId="0">
      <selection activeCell="D4" sqref="D4"/>
    </sheetView>
  </sheetViews>
  <sheetFormatPr defaultRowHeight="15"/>
  <cols>
    <col min="1" max="1" width="21.5703125" customWidth="1"/>
    <col min="2" max="2" width="26.28515625" customWidth="1"/>
    <col min="3" max="6" width="18.5703125" customWidth="1"/>
  </cols>
  <sheetData>
    <row r="1" spans="1:6" ht="18.75">
      <c r="A1" s="1152" t="s">
        <v>325</v>
      </c>
      <c r="B1" s="1152"/>
      <c r="C1" s="1151" t="s">
        <v>313</v>
      </c>
      <c r="D1" s="1151"/>
      <c r="E1" s="1151"/>
      <c r="F1" s="1151"/>
    </row>
    <row r="2" spans="1:6" ht="42" customHeight="1">
      <c r="A2" s="1152"/>
      <c r="B2" s="1152"/>
      <c r="C2" s="128" t="s">
        <v>314</v>
      </c>
      <c r="D2" s="127" t="s">
        <v>315</v>
      </c>
      <c r="E2" s="126" t="s">
        <v>82</v>
      </c>
      <c r="F2" s="129" t="s">
        <v>316</v>
      </c>
    </row>
    <row r="3" spans="1:6" ht="23.25" customHeight="1">
      <c r="A3" s="1150" t="s">
        <v>317</v>
      </c>
      <c r="B3" s="122" t="s">
        <v>451</v>
      </c>
      <c r="C3" s="123">
        <v>185</v>
      </c>
      <c r="D3" s="123">
        <v>265</v>
      </c>
      <c r="E3" s="123">
        <v>365</v>
      </c>
      <c r="F3" s="123">
        <v>465</v>
      </c>
    </row>
    <row r="4" spans="1:6" ht="23.25" customHeight="1">
      <c r="A4" s="1150"/>
      <c r="B4" s="120" t="s">
        <v>318</v>
      </c>
      <c r="C4" s="121">
        <v>2</v>
      </c>
      <c r="D4" s="121">
        <v>2</v>
      </c>
      <c r="E4" s="121">
        <v>2</v>
      </c>
      <c r="F4" s="121">
        <v>3</v>
      </c>
    </row>
    <row r="5" spans="1:6" ht="23.25" customHeight="1">
      <c r="A5" s="1150"/>
      <c r="B5" s="120" t="s">
        <v>319</v>
      </c>
      <c r="C5" s="121">
        <v>1</v>
      </c>
      <c r="D5" s="121">
        <v>1</v>
      </c>
      <c r="E5" s="121">
        <v>1</v>
      </c>
      <c r="F5" s="121">
        <v>2</v>
      </c>
    </row>
    <row r="6" spans="1:6" ht="23.25" customHeight="1">
      <c r="A6" s="1150"/>
      <c r="B6" s="120" t="s">
        <v>320</v>
      </c>
      <c r="C6" s="121">
        <v>0</v>
      </c>
      <c r="D6" s="121">
        <v>0</v>
      </c>
      <c r="E6" s="121">
        <v>0</v>
      </c>
      <c r="F6" s="121">
        <v>1</v>
      </c>
    </row>
    <row r="7" spans="1:6" ht="23.25" customHeight="1">
      <c r="A7" s="1153" t="s">
        <v>322</v>
      </c>
      <c r="B7" s="122" t="s">
        <v>321</v>
      </c>
      <c r="C7" s="224">
        <v>220</v>
      </c>
      <c r="D7" s="224">
        <v>347</v>
      </c>
      <c r="E7" s="224">
        <v>447</v>
      </c>
      <c r="F7" s="224">
        <v>480</v>
      </c>
    </row>
    <row r="8" spans="1:6" ht="23.25" customHeight="1">
      <c r="A8" s="1154"/>
      <c r="B8" s="220" t="s">
        <v>439</v>
      </c>
      <c r="C8" s="225">
        <f t="shared" ref="C8:E8" si="0">C7*0.85</f>
        <v>187</v>
      </c>
      <c r="D8" s="225">
        <f t="shared" si="0"/>
        <v>294.95</v>
      </c>
      <c r="E8" s="225">
        <f t="shared" si="0"/>
        <v>379.95</v>
      </c>
      <c r="F8" s="225">
        <f>F7*0.85</f>
        <v>408</v>
      </c>
    </row>
    <row r="9" spans="1:6" ht="23.25" customHeight="1">
      <c r="A9" s="1155"/>
      <c r="B9" s="220" t="s">
        <v>440</v>
      </c>
      <c r="C9" s="225">
        <f t="shared" ref="C9:E9" si="1">C7*0.15</f>
        <v>33</v>
      </c>
      <c r="D9" s="225">
        <f t="shared" si="1"/>
        <v>52.05</v>
      </c>
      <c r="E9" s="225">
        <f t="shared" si="1"/>
        <v>67.05</v>
      </c>
      <c r="F9" s="225">
        <f>F7*0.15</f>
        <v>72</v>
      </c>
    </row>
    <row r="10" spans="1:6" ht="23.25" customHeight="1">
      <c r="A10" s="1156" t="s">
        <v>324</v>
      </c>
      <c r="B10" s="120" t="s">
        <v>423</v>
      </c>
      <c r="C10" s="125">
        <v>0</v>
      </c>
      <c r="D10" s="123">
        <v>0</v>
      </c>
      <c r="E10" s="123">
        <v>0</v>
      </c>
      <c r="F10" s="123">
        <v>3</v>
      </c>
    </row>
    <row r="11" spans="1:6" ht="23.25" customHeight="1">
      <c r="A11" s="1157"/>
      <c r="B11" s="120" t="s">
        <v>434</v>
      </c>
      <c r="C11" s="125">
        <v>2</v>
      </c>
      <c r="D11" s="123">
        <v>2</v>
      </c>
      <c r="E11" s="123">
        <v>2</v>
      </c>
      <c r="F11" s="123">
        <v>0</v>
      </c>
    </row>
    <row r="12" spans="1:6" ht="23.25" customHeight="1">
      <c r="A12" s="1150" t="s">
        <v>327</v>
      </c>
      <c r="B12" s="120" t="s">
        <v>441</v>
      </c>
      <c r="C12" s="123">
        <v>5</v>
      </c>
      <c r="D12" s="123">
        <v>16</v>
      </c>
      <c r="E12" s="123">
        <v>20</v>
      </c>
      <c r="F12" s="123">
        <v>26</v>
      </c>
    </row>
    <row r="13" spans="1:6" ht="23.25" customHeight="1">
      <c r="A13" s="1150"/>
      <c r="B13" s="120" t="s">
        <v>418</v>
      </c>
      <c r="C13" s="123">
        <v>1</v>
      </c>
      <c r="D13" s="123">
        <v>1</v>
      </c>
      <c r="E13" s="123">
        <v>1</v>
      </c>
      <c r="F13" s="123">
        <v>1</v>
      </c>
    </row>
    <row r="14" spans="1:6" ht="23.25" customHeight="1">
      <c r="A14" s="1150"/>
      <c r="B14" s="120" t="s">
        <v>443</v>
      </c>
      <c r="C14" s="121">
        <v>1</v>
      </c>
      <c r="D14" s="121">
        <v>2</v>
      </c>
      <c r="E14" s="121">
        <v>2</v>
      </c>
      <c r="F14" s="121">
        <v>2</v>
      </c>
    </row>
    <row r="15" spans="1:6" ht="23.25" customHeight="1">
      <c r="A15" s="1150"/>
      <c r="B15" s="120" t="s">
        <v>454</v>
      </c>
      <c r="C15" s="121">
        <v>0</v>
      </c>
      <c r="D15" s="121">
        <v>0</v>
      </c>
      <c r="E15" s="121">
        <v>1</v>
      </c>
      <c r="F15" s="121">
        <v>1</v>
      </c>
    </row>
    <row r="16" spans="1:6" ht="23.25" customHeight="1">
      <c r="A16" s="1150"/>
      <c r="B16" s="120" t="s">
        <v>455</v>
      </c>
      <c r="C16" s="121">
        <v>0</v>
      </c>
      <c r="D16" s="121">
        <v>0</v>
      </c>
      <c r="E16" s="121">
        <v>1</v>
      </c>
      <c r="F16" s="121">
        <v>1</v>
      </c>
    </row>
    <row r="17" spans="1:6" ht="23.25" customHeight="1">
      <c r="A17" s="1150"/>
      <c r="B17" s="120" t="s">
        <v>456</v>
      </c>
      <c r="C17" s="121">
        <v>0</v>
      </c>
      <c r="D17" s="121">
        <v>0</v>
      </c>
      <c r="E17" s="121">
        <v>1</v>
      </c>
      <c r="F17" s="121">
        <v>1</v>
      </c>
    </row>
    <row r="18" spans="1:6" ht="23.25" customHeight="1">
      <c r="A18" s="1150"/>
      <c r="B18" s="120" t="s">
        <v>442</v>
      </c>
      <c r="C18" s="121">
        <v>20</v>
      </c>
      <c r="D18" s="121">
        <v>30</v>
      </c>
      <c r="E18" s="121">
        <v>40</v>
      </c>
      <c r="F18" s="121">
        <v>50</v>
      </c>
    </row>
    <row r="19" spans="1:6" ht="23.25" customHeight="1">
      <c r="A19" s="1150" t="s">
        <v>326</v>
      </c>
      <c r="B19" s="120" t="s">
        <v>418</v>
      </c>
      <c r="C19" s="124">
        <v>1</v>
      </c>
      <c r="D19" s="121">
        <v>1</v>
      </c>
      <c r="E19" s="121">
        <v>1</v>
      </c>
      <c r="F19" s="121">
        <v>1</v>
      </c>
    </row>
    <row r="20" spans="1:6" ht="23.25" customHeight="1">
      <c r="A20" s="1150"/>
      <c r="B20" s="120" t="s">
        <v>457</v>
      </c>
      <c r="C20" s="121">
        <v>2</v>
      </c>
      <c r="D20" s="121">
        <v>2</v>
      </c>
      <c r="E20" s="121">
        <v>2</v>
      </c>
      <c r="F20" s="121">
        <v>2</v>
      </c>
    </row>
    <row r="21" spans="1:6" ht="23.25" customHeight="1">
      <c r="A21" s="1149" t="s">
        <v>323</v>
      </c>
      <c r="B21" s="120" t="s">
        <v>447</v>
      </c>
      <c r="C21" s="121"/>
      <c r="D21" s="121"/>
      <c r="E21" s="121"/>
      <c r="F21" s="121"/>
    </row>
    <row r="22" spans="1:6" ht="23.25" customHeight="1">
      <c r="A22" s="1149"/>
      <c r="B22" s="120" t="s">
        <v>448</v>
      </c>
      <c r="C22" s="121"/>
      <c r="D22" s="121"/>
      <c r="E22" s="121"/>
      <c r="F22" s="121"/>
    </row>
    <row r="23" spans="1:6" ht="23.25" customHeight="1">
      <c r="A23" s="1149"/>
      <c r="B23" s="120" t="s">
        <v>437</v>
      </c>
      <c r="C23" s="121"/>
      <c r="D23" s="121"/>
      <c r="E23" s="121"/>
      <c r="F23" s="121"/>
    </row>
    <row r="24" spans="1:6" ht="23.25" customHeight="1">
      <c r="A24" s="1149"/>
      <c r="B24" s="120" t="s">
        <v>438</v>
      </c>
      <c r="C24" s="121"/>
      <c r="D24" s="121"/>
      <c r="E24" s="121"/>
      <c r="F24" s="121"/>
    </row>
    <row r="25" spans="1:6" ht="23.25" customHeight="1">
      <c r="A25" s="1149"/>
      <c r="B25" s="120" t="s">
        <v>444</v>
      </c>
      <c r="C25" s="121"/>
      <c r="D25" s="121"/>
      <c r="E25" s="121"/>
      <c r="F25" s="121"/>
    </row>
    <row r="26" spans="1:6" ht="23.25" customHeight="1">
      <c r="A26" s="1149"/>
      <c r="B26" s="120" t="s">
        <v>445</v>
      </c>
      <c r="C26" s="121"/>
      <c r="D26" s="121"/>
      <c r="E26" s="121"/>
      <c r="F26" s="121"/>
    </row>
    <row r="27" spans="1:6" ht="23.25" customHeight="1">
      <c r="A27" s="1149"/>
      <c r="B27" s="120" t="s">
        <v>446</v>
      </c>
      <c r="C27" s="121"/>
      <c r="D27" s="121"/>
      <c r="E27" s="121"/>
      <c r="F27" s="121"/>
    </row>
    <row r="28" spans="1:6" ht="23.25" customHeight="1">
      <c r="A28" s="1149" t="s">
        <v>459</v>
      </c>
      <c r="B28" s="120" t="s">
        <v>460</v>
      </c>
      <c r="C28" s="121"/>
      <c r="D28" s="121"/>
      <c r="E28" s="121"/>
      <c r="F28" s="121"/>
    </row>
    <row r="29" spans="1:6" ht="23.25" customHeight="1">
      <c r="A29" s="1149"/>
      <c r="B29" s="120" t="s">
        <v>461</v>
      </c>
      <c r="C29" s="121"/>
      <c r="D29" s="121"/>
      <c r="E29" s="121"/>
      <c r="F29" s="121"/>
    </row>
    <row r="30" spans="1:6" ht="23.25" customHeight="1">
      <c r="A30" s="1149"/>
      <c r="B30" s="120" t="s">
        <v>462</v>
      </c>
      <c r="C30" s="121"/>
      <c r="D30" s="121"/>
      <c r="E30" s="121"/>
      <c r="F30" s="121"/>
    </row>
    <row r="31" spans="1:6" ht="23.25" customHeight="1">
      <c r="A31" s="1149"/>
      <c r="B31" s="120" t="s">
        <v>463</v>
      </c>
      <c r="C31" s="121"/>
      <c r="D31" s="121"/>
      <c r="E31" s="121"/>
      <c r="F31" s="121"/>
    </row>
    <row r="32" spans="1:6" ht="23.25" customHeight="1">
      <c r="A32" s="1149"/>
      <c r="B32" s="120" t="s">
        <v>464</v>
      </c>
      <c r="C32" s="121"/>
      <c r="D32" s="121"/>
      <c r="E32" s="121"/>
      <c r="F32" s="121"/>
    </row>
    <row r="33" spans="1:6" ht="23.25" customHeight="1">
      <c r="A33" s="1149"/>
      <c r="B33" s="120" t="s">
        <v>465</v>
      </c>
      <c r="C33" s="121"/>
      <c r="D33" s="121"/>
      <c r="E33" s="121"/>
      <c r="F33" s="121"/>
    </row>
    <row r="34" spans="1:6" ht="23.25" customHeight="1">
      <c r="A34" s="1149"/>
      <c r="B34" s="120" t="s">
        <v>468</v>
      </c>
      <c r="C34" s="121"/>
      <c r="D34" s="121"/>
      <c r="E34" s="121"/>
      <c r="F34" s="121"/>
    </row>
    <row r="35" spans="1:6" ht="23.25" customHeight="1">
      <c r="A35" s="1149"/>
      <c r="B35" s="120" t="s">
        <v>469</v>
      </c>
      <c r="C35" s="121"/>
      <c r="D35" s="121"/>
      <c r="E35" s="121"/>
      <c r="F35" s="121"/>
    </row>
    <row r="36" spans="1:6" ht="23.25" customHeight="1">
      <c r="A36" s="1149" t="s">
        <v>449</v>
      </c>
      <c r="B36" s="120" t="s">
        <v>460</v>
      </c>
      <c r="C36" s="121"/>
      <c r="D36" s="121"/>
      <c r="E36" s="121"/>
      <c r="F36" s="121"/>
    </row>
    <row r="37" spans="1:6" ht="23.25" customHeight="1">
      <c r="A37" s="1149"/>
      <c r="B37" s="120" t="s">
        <v>461</v>
      </c>
      <c r="C37" s="121"/>
      <c r="D37" s="121"/>
      <c r="E37" s="121"/>
      <c r="F37" s="121"/>
    </row>
    <row r="38" spans="1:6" ht="23.25" customHeight="1">
      <c r="A38" s="1149"/>
      <c r="B38" s="120" t="s">
        <v>462</v>
      </c>
      <c r="C38" s="121"/>
      <c r="D38" s="121"/>
      <c r="E38" s="121"/>
      <c r="F38" s="121"/>
    </row>
    <row r="39" spans="1:6" ht="23.25" customHeight="1">
      <c r="A39" s="1149"/>
      <c r="B39" s="120" t="s">
        <v>463</v>
      </c>
      <c r="C39" s="121"/>
      <c r="D39" s="121"/>
      <c r="E39" s="121"/>
      <c r="F39" s="121"/>
    </row>
    <row r="40" spans="1:6" ht="23.25" customHeight="1">
      <c r="A40" s="1149"/>
      <c r="B40" s="120" t="s">
        <v>464</v>
      </c>
      <c r="C40" s="121"/>
      <c r="D40" s="121"/>
      <c r="E40" s="121"/>
      <c r="F40" s="121"/>
    </row>
    <row r="41" spans="1:6" ht="23.25" customHeight="1">
      <c r="A41" s="1149"/>
      <c r="B41" s="120" t="s">
        <v>465</v>
      </c>
      <c r="C41" s="121"/>
      <c r="D41" s="121"/>
      <c r="E41" s="121"/>
      <c r="F41" s="121"/>
    </row>
    <row r="42" spans="1:6" ht="23.25" customHeight="1">
      <c r="A42" s="1149"/>
      <c r="B42" s="120" t="s">
        <v>466</v>
      </c>
      <c r="C42" s="121"/>
      <c r="D42" s="121"/>
      <c r="E42" s="121"/>
      <c r="F42" s="121"/>
    </row>
    <row r="43" spans="1:6" ht="23.25" customHeight="1">
      <c r="A43" s="1149"/>
      <c r="B43" s="120" t="s">
        <v>467</v>
      </c>
      <c r="C43" s="121"/>
      <c r="D43" s="121"/>
      <c r="E43" s="121"/>
      <c r="F43" s="121"/>
    </row>
    <row r="45" spans="1:6" ht="15" customHeight="1"/>
    <row r="46" spans="1:6" ht="15" customHeight="1">
      <c r="A46" t="str">
        <f>D46&amp;B46&amp;C46</f>
        <v>MUITO BAIXOPOLÍCIA MILITARPOLICIAIS</v>
      </c>
      <c r="B46" t="str">
        <f>A$3</f>
        <v>POLÍCIA MILITAR</v>
      </c>
      <c r="C46" t="str">
        <f>B3</f>
        <v>POLICIAIS</v>
      </c>
      <c r="D46" t="s">
        <v>332</v>
      </c>
      <c r="E46">
        <f>C3</f>
        <v>185</v>
      </c>
    </row>
    <row r="47" spans="1:6">
      <c r="A47" t="str">
        <f t="shared" ref="A47:A245" si="2">D47&amp;B47&amp;C47</f>
        <v>BAIXOPOLÍCIA MILITARPOLICIAIS</v>
      </c>
      <c r="B47" t="str">
        <f t="shared" ref="B47:B65" si="3">A$3</f>
        <v>POLÍCIA MILITAR</v>
      </c>
      <c r="C47" t="str">
        <f>B3</f>
        <v>POLICIAIS</v>
      </c>
      <c r="D47" t="s">
        <v>333</v>
      </c>
      <c r="E47">
        <f>C3</f>
        <v>185</v>
      </c>
    </row>
    <row r="48" spans="1:6">
      <c r="A48" t="str">
        <f t="shared" si="2"/>
        <v>MÉDIOPOLÍCIA MILITARPOLICIAIS</v>
      </c>
      <c r="B48" t="str">
        <f t="shared" si="3"/>
        <v>POLÍCIA MILITAR</v>
      </c>
      <c r="C48" t="str">
        <f>B3</f>
        <v>POLICIAIS</v>
      </c>
      <c r="D48" t="str">
        <f>D$2</f>
        <v>MÉDIO</v>
      </c>
      <c r="E48">
        <f>D3</f>
        <v>265</v>
      </c>
    </row>
    <row r="49" spans="1:5">
      <c r="A49" t="str">
        <f t="shared" si="2"/>
        <v>ALTOPOLÍCIA MILITARPOLICIAIS</v>
      </c>
      <c r="B49" t="str">
        <f t="shared" si="3"/>
        <v>POLÍCIA MILITAR</v>
      </c>
      <c r="C49" t="str">
        <f>B3</f>
        <v>POLICIAIS</v>
      </c>
      <c r="D49" t="str">
        <f>E$2</f>
        <v>ALTO</v>
      </c>
      <c r="E49">
        <f>E3</f>
        <v>365</v>
      </c>
    </row>
    <row r="50" spans="1:5">
      <c r="A50" t="str">
        <f t="shared" si="2"/>
        <v>MUITO ALTOPOLÍCIA MILITARPOLICIAIS</v>
      </c>
      <c r="B50" t="str">
        <f t="shared" si="3"/>
        <v>POLÍCIA MILITAR</v>
      </c>
      <c r="C50" t="str">
        <f>B3</f>
        <v>POLICIAIS</v>
      </c>
      <c r="D50" t="str">
        <f>F$2</f>
        <v>MUITO ALTO</v>
      </c>
      <c r="E50">
        <f>F3</f>
        <v>465</v>
      </c>
    </row>
    <row r="51" spans="1:5">
      <c r="A51" t="str">
        <f t="shared" si="2"/>
        <v>MUITO BAIXOPOLÍCIA MILITARCAVALARIA (ESQUADRAS)</v>
      </c>
      <c r="B51" t="str">
        <f t="shared" si="3"/>
        <v>POLÍCIA MILITAR</v>
      </c>
      <c r="C51" t="str">
        <f>B4</f>
        <v>CAVALARIA (ESQUADRAS)</v>
      </c>
      <c r="D51" t="s">
        <v>332</v>
      </c>
      <c r="E51">
        <f>C4</f>
        <v>2</v>
      </c>
    </row>
    <row r="52" spans="1:5" s="119" customFormat="1">
      <c r="A52" s="119" t="str">
        <f t="shared" si="2"/>
        <v>BAIXOPOLÍCIA MILITARCAVALARIA (ESQUADRAS)</v>
      </c>
      <c r="B52" s="119" t="str">
        <f t="shared" si="3"/>
        <v>POLÍCIA MILITAR</v>
      </c>
      <c r="C52" s="119" t="str">
        <f>B4</f>
        <v>CAVALARIA (ESQUADRAS)</v>
      </c>
      <c r="D52" s="119" t="s">
        <v>333</v>
      </c>
      <c r="E52" s="119">
        <f>C4</f>
        <v>2</v>
      </c>
    </row>
    <row r="53" spans="1:5" s="119" customFormat="1" ht="15.75" customHeight="1">
      <c r="A53" s="119" t="str">
        <f t="shared" si="2"/>
        <v>MÉDIOPOLÍCIA MILITARCAVALARIA (ESQUADRAS)</v>
      </c>
      <c r="B53" s="119" t="str">
        <f t="shared" si="3"/>
        <v>POLÍCIA MILITAR</v>
      </c>
      <c r="C53" s="119" t="str">
        <f>B4</f>
        <v>CAVALARIA (ESQUADRAS)</v>
      </c>
      <c r="D53" s="119" t="str">
        <f>D$2</f>
        <v>MÉDIO</v>
      </c>
      <c r="E53" s="119">
        <f>D4</f>
        <v>2</v>
      </c>
    </row>
    <row r="54" spans="1:5" s="119" customFormat="1">
      <c r="A54" s="119" t="str">
        <f t="shared" si="2"/>
        <v>ALTOPOLÍCIA MILITARCAVALARIA (ESQUADRAS)</v>
      </c>
      <c r="B54" s="119" t="str">
        <f t="shared" si="3"/>
        <v>POLÍCIA MILITAR</v>
      </c>
      <c r="C54" s="119" t="str">
        <f>B4</f>
        <v>CAVALARIA (ESQUADRAS)</v>
      </c>
      <c r="D54" s="119" t="str">
        <f>E$2</f>
        <v>ALTO</v>
      </c>
      <c r="E54" s="119">
        <f>E4</f>
        <v>2</v>
      </c>
    </row>
    <row r="55" spans="1:5" s="119" customFormat="1">
      <c r="A55" s="119" t="str">
        <f t="shared" si="2"/>
        <v>MUITO ALTOPOLÍCIA MILITARCAVALARIA (ESQUADRAS)</v>
      </c>
      <c r="B55" s="119" t="str">
        <f t="shared" si="3"/>
        <v>POLÍCIA MILITAR</v>
      </c>
      <c r="C55" s="119" t="str">
        <f>B4</f>
        <v>CAVALARIA (ESQUADRAS)</v>
      </c>
      <c r="D55" s="119" t="str">
        <f>F$2</f>
        <v>MUITO ALTO</v>
      </c>
      <c r="E55" s="119">
        <f>F4</f>
        <v>3</v>
      </c>
    </row>
    <row r="56" spans="1:5" s="119" customFormat="1" ht="15" customHeight="1">
      <c r="A56" s="119" t="str">
        <f t="shared" si="2"/>
        <v>MUITO BAIXOPOLÍCIA MILITARCÃES (BATALHÃO)</v>
      </c>
      <c r="B56" s="119" t="str">
        <f t="shared" si="3"/>
        <v>POLÍCIA MILITAR</v>
      </c>
      <c r="C56" s="119" t="str">
        <f>B5</f>
        <v>CÃES (BATALHÃO)</v>
      </c>
      <c r="D56" s="119" t="s">
        <v>332</v>
      </c>
      <c r="E56" s="119">
        <f>C5</f>
        <v>1</v>
      </c>
    </row>
    <row r="57" spans="1:5" s="119" customFormat="1" ht="15" customHeight="1">
      <c r="A57" s="119" t="str">
        <f t="shared" si="2"/>
        <v>BAIXOPOLÍCIA MILITARCÃES (BATALHÃO)</v>
      </c>
      <c r="B57" s="119" t="str">
        <f t="shared" si="3"/>
        <v>POLÍCIA MILITAR</v>
      </c>
      <c r="C57" s="119" t="str">
        <f>B5</f>
        <v>CÃES (BATALHÃO)</v>
      </c>
      <c r="D57" s="119" t="s">
        <v>333</v>
      </c>
      <c r="E57" s="119">
        <f>C5</f>
        <v>1</v>
      </c>
    </row>
    <row r="58" spans="1:5" s="119" customFormat="1" ht="15" customHeight="1">
      <c r="A58" s="119" t="str">
        <f t="shared" si="2"/>
        <v>MÉDIOPOLÍCIA MILITARCÃES (BATALHÃO)</v>
      </c>
      <c r="B58" s="119" t="str">
        <f t="shared" si="3"/>
        <v>POLÍCIA MILITAR</v>
      </c>
      <c r="C58" s="119" t="str">
        <f>B5</f>
        <v>CÃES (BATALHÃO)</v>
      </c>
      <c r="D58" s="119" t="str">
        <f>D$2</f>
        <v>MÉDIO</v>
      </c>
      <c r="E58" s="119">
        <f>D5</f>
        <v>1</v>
      </c>
    </row>
    <row r="59" spans="1:5" s="119" customFormat="1" ht="15" customHeight="1">
      <c r="A59" s="119" t="str">
        <f t="shared" si="2"/>
        <v>ALTOPOLÍCIA MILITARCÃES (BATALHÃO)</v>
      </c>
      <c r="B59" s="119" t="str">
        <f t="shared" si="3"/>
        <v>POLÍCIA MILITAR</v>
      </c>
      <c r="C59" s="119" t="str">
        <f>B5</f>
        <v>CÃES (BATALHÃO)</v>
      </c>
      <c r="D59" s="119" t="str">
        <f>E$2</f>
        <v>ALTO</v>
      </c>
      <c r="E59" s="119">
        <f>E5</f>
        <v>1</v>
      </c>
    </row>
    <row r="60" spans="1:5" s="119" customFormat="1" ht="15" customHeight="1">
      <c r="A60" s="119" t="str">
        <f t="shared" si="2"/>
        <v>MUITO ALTOPOLÍCIA MILITARCÃES (BATALHÃO)</v>
      </c>
      <c r="B60" s="119" t="str">
        <f t="shared" si="3"/>
        <v>POLÍCIA MILITAR</v>
      </c>
      <c r="C60" s="119" t="str">
        <f>B5</f>
        <v>CÃES (BATALHÃO)</v>
      </c>
      <c r="D60" s="119" t="str">
        <f>F$2</f>
        <v>MUITO ALTO</v>
      </c>
      <c r="E60" s="119">
        <f>F5</f>
        <v>2</v>
      </c>
    </row>
    <row r="61" spans="1:5" s="119" customFormat="1" ht="15" customHeight="1">
      <c r="A61" s="119" t="str">
        <f t="shared" si="2"/>
        <v>MUITO BAIXOPOLÍCIA MILITARCHOQUE (PM´S)</v>
      </c>
      <c r="B61" s="119" t="str">
        <f t="shared" si="3"/>
        <v>POLÍCIA MILITAR</v>
      </c>
      <c r="C61" s="119" t="str">
        <f>B6</f>
        <v>CHOQUE (PM´S)</v>
      </c>
      <c r="D61" s="119" t="s">
        <v>332</v>
      </c>
      <c r="E61" s="119">
        <f>C6</f>
        <v>0</v>
      </c>
    </row>
    <row r="62" spans="1:5" s="119" customFormat="1" ht="15" customHeight="1">
      <c r="A62" s="119" t="str">
        <f t="shared" si="2"/>
        <v>BAIXOPOLÍCIA MILITARCHOQUE (PM´S)</v>
      </c>
      <c r="B62" s="119" t="str">
        <f t="shared" si="3"/>
        <v>POLÍCIA MILITAR</v>
      </c>
      <c r="C62" s="119" t="str">
        <f>B6</f>
        <v>CHOQUE (PM´S)</v>
      </c>
      <c r="D62" s="119" t="s">
        <v>333</v>
      </c>
      <c r="E62" s="119">
        <f>C6</f>
        <v>0</v>
      </c>
    </row>
    <row r="63" spans="1:5" s="119" customFormat="1" ht="15" customHeight="1">
      <c r="A63" s="119" t="str">
        <f t="shared" si="2"/>
        <v>MÉDIOPOLÍCIA MILITARCHOQUE (PM´S)</v>
      </c>
      <c r="B63" s="119" t="str">
        <f t="shared" si="3"/>
        <v>POLÍCIA MILITAR</v>
      </c>
      <c r="C63" s="119" t="str">
        <f>B6</f>
        <v>CHOQUE (PM´S)</v>
      </c>
      <c r="D63" s="119" t="str">
        <f>D$2</f>
        <v>MÉDIO</v>
      </c>
      <c r="E63" s="119">
        <f>D6</f>
        <v>0</v>
      </c>
    </row>
    <row r="64" spans="1:5" s="119" customFormat="1" ht="15" customHeight="1">
      <c r="A64" s="119" t="str">
        <f t="shared" si="2"/>
        <v>ALTOPOLÍCIA MILITARCHOQUE (PM´S)</v>
      </c>
      <c r="B64" s="119" t="str">
        <f t="shared" si="3"/>
        <v>POLÍCIA MILITAR</v>
      </c>
      <c r="C64" s="119" t="str">
        <f>B6</f>
        <v>CHOQUE (PM´S)</v>
      </c>
      <c r="D64" s="119" t="str">
        <f>E$2</f>
        <v>ALTO</v>
      </c>
      <c r="E64" s="119">
        <f>E6</f>
        <v>0</v>
      </c>
    </row>
    <row r="65" spans="1:5" s="119" customFormat="1" ht="15" customHeight="1">
      <c r="A65" s="119" t="str">
        <f t="shared" si="2"/>
        <v>MUITO ALTOPOLÍCIA MILITARCHOQUE (PM´S)</v>
      </c>
      <c r="B65" s="119" t="str">
        <f t="shared" si="3"/>
        <v>POLÍCIA MILITAR</v>
      </c>
      <c r="C65" s="119" t="str">
        <f>B6</f>
        <v>CHOQUE (PM´S)</v>
      </c>
      <c r="D65" s="119" t="str">
        <f>F$2</f>
        <v>MUITO ALTO</v>
      </c>
      <c r="E65" s="119">
        <f>F6</f>
        <v>1</v>
      </c>
    </row>
    <row r="66" spans="1:5" s="119" customFormat="1" ht="15" customHeight="1">
      <c r="A66" s="119" t="str">
        <f>D66&amp;B66&amp;C66</f>
        <v>MUITO BAIXOGUARDA MUNICIPALGM URBANO</v>
      </c>
      <c r="B66" s="119" t="str">
        <f>A7</f>
        <v>GUARDA MUNICIPAL</v>
      </c>
      <c r="C66" s="119" t="str">
        <f>B8</f>
        <v>GM URBANO</v>
      </c>
      <c r="D66" s="119" t="s">
        <v>332</v>
      </c>
      <c r="E66" s="215">
        <f>C8</f>
        <v>187</v>
      </c>
    </row>
    <row r="67" spans="1:5" s="119" customFormat="1" ht="15" customHeight="1">
      <c r="A67" s="119" t="str">
        <f t="shared" si="2"/>
        <v>BAIXOGUARDA MUNICIPALGM URBANO</v>
      </c>
      <c r="B67" s="119" t="str">
        <f>A7</f>
        <v>GUARDA MUNICIPAL</v>
      </c>
      <c r="C67" s="119" t="str">
        <f>B8</f>
        <v>GM URBANO</v>
      </c>
      <c r="D67" s="119" t="s">
        <v>333</v>
      </c>
      <c r="E67" s="215">
        <f>C8</f>
        <v>187</v>
      </c>
    </row>
    <row r="68" spans="1:5" s="119" customFormat="1" ht="15" customHeight="1">
      <c r="A68" s="119" t="str">
        <f t="shared" si="2"/>
        <v>MÉDIOGUARDA MUNICIPALGM URBANO</v>
      </c>
      <c r="B68" s="119" t="str">
        <f>A7</f>
        <v>GUARDA MUNICIPAL</v>
      </c>
      <c r="C68" s="119" t="str">
        <f>B8</f>
        <v>GM URBANO</v>
      </c>
      <c r="D68" s="119" t="str">
        <f>D$2</f>
        <v>MÉDIO</v>
      </c>
      <c r="E68" s="215">
        <f>D8</f>
        <v>294.95</v>
      </c>
    </row>
    <row r="69" spans="1:5" s="119" customFormat="1" ht="15" customHeight="1">
      <c r="A69" s="119" t="str">
        <f t="shared" si="2"/>
        <v>ALTOGUARDA MUNICIPALGM URBANO</v>
      </c>
      <c r="B69" s="119" t="str">
        <f>A7</f>
        <v>GUARDA MUNICIPAL</v>
      </c>
      <c r="C69" s="119" t="str">
        <f>B8</f>
        <v>GM URBANO</v>
      </c>
      <c r="D69" s="119" t="str">
        <f>E$2</f>
        <v>ALTO</v>
      </c>
      <c r="E69" s="215">
        <f>E8</f>
        <v>379.95</v>
      </c>
    </row>
    <row r="70" spans="1:5" s="119" customFormat="1" ht="15" customHeight="1">
      <c r="A70" s="119" t="str">
        <f t="shared" si="2"/>
        <v>MUITO ALTOGUARDA MUNICIPALGM URBANO</v>
      </c>
      <c r="B70" s="119" t="str">
        <f>A7</f>
        <v>GUARDA MUNICIPAL</v>
      </c>
      <c r="C70" s="119" t="str">
        <f>B8</f>
        <v>GM URBANO</v>
      </c>
      <c r="D70" s="119" t="str">
        <f>F$2</f>
        <v>MUITO ALTO</v>
      </c>
      <c r="E70" s="215">
        <f>F8</f>
        <v>408</v>
      </c>
    </row>
    <row r="71" spans="1:5" s="119" customFormat="1" ht="15" customHeight="1">
      <c r="A71" s="119" t="str">
        <f>D71&amp;B71&amp;C71</f>
        <v>MUITO BAIXOGUARDA MUNICIPALGM TRÂNSITO</v>
      </c>
      <c r="B71" s="119" t="str">
        <f>A7</f>
        <v>GUARDA MUNICIPAL</v>
      </c>
      <c r="C71" s="119" t="str">
        <f>B9</f>
        <v>GM TRÂNSITO</v>
      </c>
      <c r="D71" s="119" t="s">
        <v>332</v>
      </c>
      <c r="E71" s="215">
        <f>C9</f>
        <v>33</v>
      </c>
    </row>
    <row r="72" spans="1:5" s="119" customFormat="1" ht="15" customHeight="1">
      <c r="A72" s="119" t="str">
        <f t="shared" ref="A72:A75" si="4">D72&amp;B72&amp;C72</f>
        <v>BAIXOGUARDA MUNICIPALGM TRÂNSITO</v>
      </c>
      <c r="B72" s="119" t="str">
        <f>A7</f>
        <v>GUARDA MUNICIPAL</v>
      </c>
      <c r="C72" s="119" t="str">
        <f>B9</f>
        <v>GM TRÂNSITO</v>
      </c>
      <c r="D72" s="119" t="s">
        <v>333</v>
      </c>
      <c r="E72" s="215">
        <f>C9</f>
        <v>33</v>
      </c>
    </row>
    <row r="73" spans="1:5" s="119" customFormat="1" ht="15" customHeight="1">
      <c r="A73" s="119" t="str">
        <f t="shared" si="4"/>
        <v>MÉDIOGUARDA MUNICIPALGM TRÂNSITO</v>
      </c>
      <c r="B73" s="119" t="str">
        <f>A7</f>
        <v>GUARDA MUNICIPAL</v>
      </c>
      <c r="C73" s="119" t="str">
        <f>B9</f>
        <v>GM TRÂNSITO</v>
      </c>
      <c r="D73" s="119" t="str">
        <f>D$2</f>
        <v>MÉDIO</v>
      </c>
      <c r="E73" s="215">
        <f>D9</f>
        <v>52.05</v>
      </c>
    </row>
    <row r="74" spans="1:5" s="119" customFormat="1" ht="15" customHeight="1">
      <c r="A74" s="119" t="str">
        <f t="shared" si="4"/>
        <v>ALTOGUARDA MUNICIPALGM TRÂNSITO</v>
      </c>
      <c r="B74" s="119" t="str">
        <f>A7</f>
        <v>GUARDA MUNICIPAL</v>
      </c>
      <c r="C74" s="119" t="str">
        <f>B9</f>
        <v>GM TRÂNSITO</v>
      </c>
      <c r="D74" s="119" t="str">
        <f>E$2</f>
        <v>ALTO</v>
      </c>
      <c r="E74" s="215">
        <f>E9</f>
        <v>67.05</v>
      </c>
    </row>
    <row r="75" spans="1:5" s="119" customFormat="1" ht="15" customHeight="1">
      <c r="A75" s="119" t="str">
        <f t="shared" si="4"/>
        <v>MUITO ALTOGUARDA MUNICIPALGM TRÂNSITO</v>
      </c>
      <c r="B75" s="119" t="str">
        <f>A7</f>
        <v>GUARDA MUNICIPAL</v>
      </c>
      <c r="C75" s="119" t="str">
        <f>B9</f>
        <v>GM TRÂNSITO</v>
      </c>
      <c r="D75" s="119" t="str">
        <f>F$2</f>
        <v>MUITO ALTO</v>
      </c>
      <c r="E75" s="215">
        <f>F9</f>
        <v>72</v>
      </c>
    </row>
    <row r="76" spans="1:5" s="119" customFormat="1" ht="15" customHeight="1">
      <c r="A76" s="119" t="str">
        <f t="shared" si="2"/>
        <v>MUITO BAIXOVIGILÂNCIA SANITÁRIAFISCAIS</v>
      </c>
      <c r="B76" s="119" t="str">
        <f>A10</f>
        <v>VIGILÂNCIA SANITÁRIA</v>
      </c>
      <c r="C76" s="119" t="str">
        <f>B10</f>
        <v>FISCAIS</v>
      </c>
      <c r="D76" s="119" t="s">
        <v>332</v>
      </c>
      <c r="E76" s="119">
        <f>C10</f>
        <v>0</v>
      </c>
    </row>
    <row r="77" spans="1:5" s="119" customFormat="1" ht="15" customHeight="1">
      <c r="A77" s="119" t="str">
        <f t="shared" si="2"/>
        <v>BAIXOVIGILÂNCIA SANITÁRIAFISCAIS</v>
      </c>
      <c r="B77" s="119" t="str">
        <f>A10</f>
        <v>VIGILÂNCIA SANITÁRIA</v>
      </c>
      <c r="C77" s="119" t="str">
        <f>B10</f>
        <v>FISCAIS</v>
      </c>
      <c r="D77" s="119" t="s">
        <v>333</v>
      </c>
      <c r="E77" s="119">
        <f>C10</f>
        <v>0</v>
      </c>
    </row>
    <row r="78" spans="1:5" s="119" customFormat="1" ht="15" customHeight="1">
      <c r="A78" s="119" t="str">
        <f t="shared" si="2"/>
        <v>MÉDIOVIGILÂNCIA SANITÁRIAFISCAIS</v>
      </c>
      <c r="B78" s="119" t="str">
        <f>A10</f>
        <v>VIGILÂNCIA SANITÁRIA</v>
      </c>
      <c r="C78" s="119" t="str">
        <f>B10</f>
        <v>FISCAIS</v>
      </c>
      <c r="D78" s="119" t="str">
        <f>D$2</f>
        <v>MÉDIO</v>
      </c>
      <c r="E78" s="119">
        <f>D10</f>
        <v>0</v>
      </c>
    </row>
    <row r="79" spans="1:5" s="119" customFormat="1" ht="15" customHeight="1">
      <c r="A79" s="119" t="str">
        <f t="shared" si="2"/>
        <v>ALTOVIGILÂNCIA SANITÁRIAFISCAIS</v>
      </c>
      <c r="B79" s="119" t="str">
        <f>A10</f>
        <v>VIGILÂNCIA SANITÁRIA</v>
      </c>
      <c r="C79" s="119" t="str">
        <f>B10</f>
        <v>FISCAIS</v>
      </c>
      <c r="D79" s="119" t="str">
        <f>E$2</f>
        <v>ALTO</v>
      </c>
      <c r="E79" s="119">
        <f>E10</f>
        <v>0</v>
      </c>
    </row>
    <row r="80" spans="1:5" s="119" customFormat="1" ht="15" customHeight="1">
      <c r="A80" s="119" t="str">
        <f t="shared" si="2"/>
        <v>MUITO ALTOVIGILÂNCIA SANITÁRIAFISCAIS</v>
      </c>
      <c r="B80" s="119" t="str">
        <f>A10</f>
        <v>VIGILÂNCIA SANITÁRIA</v>
      </c>
      <c r="C80" s="119" t="str">
        <f>B10</f>
        <v>FISCAIS</v>
      </c>
      <c r="D80" s="119" t="str">
        <f>F$2</f>
        <v>MUITO ALTO</v>
      </c>
      <c r="E80" s="119">
        <f>F10</f>
        <v>3</v>
      </c>
    </row>
    <row r="81" spans="1:11" s="119" customFormat="1" ht="15" customHeight="1">
      <c r="A81" s="119" t="str">
        <f t="shared" ref="A81:A85" si="5">D81&amp;B81&amp;C81</f>
        <v>MUITO BAIXOVIGILÂNCIA SANITÁRIATÉCNICOS</v>
      </c>
      <c r="B81" s="119" t="str">
        <f>A10</f>
        <v>VIGILÂNCIA SANITÁRIA</v>
      </c>
      <c r="C81" s="119" t="s">
        <v>434</v>
      </c>
      <c r="D81" s="119" t="s">
        <v>332</v>
      </c>
      <c r="E81" s="119">
        <f>C11</f>
        <v>2</v>
      </c>
    </row>
    <row r="82" spans="1:11" s="119" customFormat="1" ht="15" customHeight="1">
      <c r="A82" s="119" t="str">
        <f t="shared" si="5"/>
        <v>BAIXOVIGILÂNCIA SANITÁRIATÉCNICOS</v>
      </c>
      <c r="B82" s="119" t="str">
        <f>A10</f>
        <v>VIGILÂNCIA SANITÁRIA</v>
      </c>
      <c r="C82" s="119" t="s">
        <v>434</v>
      </c>
      <c r="D82" s="119" t="s">
        <v>333</v>
      </c>
      <c r="E82" s="119">
        <f>C11</f>
        <v>2</v>
      </c>
    </row>
    <row r="83" spans="1:11" s="119" customFormat="1" ht="15" customHeight="1">
      <c r="A83" s="119" t="str">
        <f t="shared" si="5"/>
        <v>MÉDIOVIGILÂNCIA SANITÁRIATÉCNICOS</v>
      </c>
      <c r="B83" s="119" t="str">
        <f>A10</f>
        <v>VIGILÂNCIA SANITÁRIA</v>
      </c>
      <c r="C83" s="119" t="s">
        <v>434</v>
      </c>
      <c r="D83" s="119" t="str">
        <f>D$2</f>
        <v>MÉDIO</v>
      </c>
      <c r="E83" s="119">
        <f>D11</f>
        <v>2</v>
      </c>
    </row>
    <row r="84" spans="1:11" s="119" customFormat="1" ht="15" customHeight="1">
      <c r="A84" s="119" t="str">
        <f t="shared" si="5"/>
        <v>ALTOVIGILÂNCIA SANITÁRIATÉCNICOS</v>
      </c>
      <c r="B84" s="119" t="str">
        <f>A10</f>
        <v>VIGILÂNCIA SANITÁRIA</v>
      </c>
      <c r="C84" s="119" t="s">
        <v>434</v>
      </c>
      <c r="D84" s="119" t="str">
        <f>E$2</f>
        <v>ALTO</v>
      </c>
      <c r="E84" s="119">
        <f>E11</f>
        <v>2</v>
      </c>
    </row>
    <row r="85" spans="1:11" s="119" customFormat="1" ht="15" customHeight="1">
      <c r="A85" s="119" t="str">
        <f t="shared" si="5"/>
        <v>MUITO ALTOVIGILÂNCIA SANITÁRIATÉCNICOS</v>
      </c>
      <c r="B85" s="119" t="str">
        <f>A10</f>
        <v>VIGILÂNCIA SANITÁRIA</v>
      </c>
      <c r="C85" s="119" t="s">
        <v>434</v>
      </c>
      <c r="D85" s="119" t="str">
        <f>F$2</f>
        <v>MUITO ALTO</v>
      </c>
      <c r="E85" s="119">
        <f>F11</f>
        <v>0</v>
      </c>
    </row>
    <row r="86" spans="1:11" s="119" customFormat="1" ht="15" customHeight="1">
      <c r="A86" s="119" t="str">
        <f t="shared" si="2"/>
        <v>MUITO BAIXOCOMLURBGARIS</v>
      </c>
      <c r="B86" s="119" t="str">
        <f>A$12</f>
        <v>COMLURB</v>
      </c>
      <c r="C86" s="119" t="str">
        <f t="shared" ref="C86" si="6">B12</f>
        <v>GARIS</v>
      </c>
      <c r="D86" s="119" t="s">
        <v>332</v>
      </c>
      <c r="E86" s="223">
        <f>C12</f>
        <v>5</v>
      </c>
    </row>
    <row r="87" spans="1:11" s="119" customFormat="1">
      <c r="A87" s="119" t="str">
        <f t="shared" si="2"/>
        <v>BAIXOCOMLURBGARIS</v>
      </c>
      <c r="B87" s="119" t="str">
        <f t="shared" ref="B87:B115" si="7">A$12</f>
        <v>COMLURB</v>
      </c>
      <c r="C87" s="119" t="str">
        <f>B12</f>
        <v>GARIS</v>
      </c>
      <c r="D87" s="119" t="s">
        <v>333</v>
      </c>
      <c r="E87" s="223">
        <f>C12</f>
        <v>5</v>
      </c>
    </row>
    <row r="88" spans="1:11" s="119" customFormat="1">
      <c r="A88" s="119" t="str">
        <f t="shared" si="2"/>
        <v>MÉDIOCOMLURBGARIS</v>
      </c>
      <c r="B88" s="119" t="str">
        <f t="shared" si="7"/>
        <v>COMLURB</v>
      </c>
      <c r="C88" s="119" t="str">
        <f>B12</f>
        <v>GARIS</v>
      </c>
      <c r="D88" s="119" t="str">
        <f>D$2</f>
        <v>MÉDIO</v>
      </c>
      <c r="E88" s="223">
        <f>D12</f>
        <v>16</v>
      </c>
      <c r="H88" s="198"/>
      <c r="I88" s="198"/>
    </row>
    <row r="89" spans="1:11" s="119" customFormat="1">
      <c r="A89" s="119" t="str">
        <f t="shared" si="2"/>
        <v>ALTOCOMLURBGARIS</v>
      </c>
      <c r="B89" s="119" t="str">
        <f t="shared" si="7"/>
        <v>COMLURB</v>
      </c>
      <c r="C89" s="119" t="str">
        <f>B12</f>
        <v>GARIS</v>
      </c>
      <c r="D89" s="119" t="str">
        <f>E$2</f>
        <v>ALTO</v>
      </c>
      <c r="E89" s="223">
        <f>E12</f>
        <v>20</v>
      </c>
      <c r="H89" s="198"/>
      <c r="I89" s="198"/>
    </row>
    <row r="90" spans="1:11" s="119" customFormat="1">
      <c r="A90" s="119" t="str">
        <f t="shared" si="2"/>
        <v>MUITO ALTOCOMLURBGARIS</v>
      </c>
      <c r="B90" s="119" t="str">
        <f t="shared" si="7"/>
        <v>COMLURB</v>
      </c>
      <c r="C90" s="119" t="str">
        <f>B12</f>
        <v>GARIS</v>
      </c>
      <c r="D90" s="119" t="str">
        <f>F$2</f>
        <v>MUITO ALTO</v>
      </c>
      <c r="E90" s="223">
        <f>F12</f>
        <v>26</v>
      </c>
      <c r="H90" s="198"/>
      <c r="I90" s="198"/>
    </row>
    <row r="91" spans="1:11" s="119" customFormat="1" ht="15" customHeight="1">
      <c r="A91" s="119" t="str">
        <f t="shared" ref="A91:A95" si="8">D91&amp;B91&amp;C91</f>
        <v>MUITO BAIXOCOMLURBSUPERVISORES</v>
      </c>
      <c r="B91" s="119" t="str">
        <f>A$12</f>
        <v>COMLURB</v>
      </c>
      <c r="C91" s="119" t="str">
        <f t="shared" ref="C91" si="9">B19</f>
        <v>SUPERVISORES</v>
      </c>
      <c r="D91" s="119" t="s">
        <v>332</v>
      </c>
      <c r="E91" s="223">
        <f>C13</f>
        <v>1</v>
      </c>
      <c r="H91" s="198"/>
      <c r="I91" s="198"/>
    </row>
    <row r="92" spans="1:11" s="119" customFormat="1">
      <c r="A92" s="119" t="str">
        <f t="shared" si="8"/>
        <v>BAIXOCOMLURBSUPERVISORES</v>
      </c>
      <c r="B92" s="119" t="str">
        <f t="shared" ref="B92:B95" si="10">A$12</f>
        <v>COMLURB</v>
      </c>
      <c r="C92" s="119" t="str">
        <f>B19</f>
        <v>SUPERVISORES</v>
      </c>
      <c r="D92" s="119" t="s">
        <v>333</v>
      </c>
      <c r="E92" s="223">
        <f>C13</f>
        <v>1</v>
      </c>
      <c r="H92" s="198"/>
      <c r="I92" s="198"/>
    </row>
    <row r="93" spans="1:11" s="119" customFormat="1">
      <c r="A93" s="119" t="str">
        <f t="shared" si="8"/>
        <v>MÉDIOCOMLURBSUPERVISORES</v>
      </c>
      <c r="B93" s="119" t="str">
        <f t="shared" si="10"/>
        <v>COMLURB</v>
      </c>
      <c r="C93" s="119" t="str">
        <f>B19</f>
        <v>SUPERVISORES</v>
      </c>
      <c r="D93" s="119" t="str">
        <f>D$2</f>
        <v>MÉDIO</v>
      </c>
      <c r="E93" s="223">
        <f>D13</f>
        <v>1</v>
      </c>
      <c r="H93" s="198"/>
      <c r="I93" s="198"/>
    </row>
    <row r="94" spans="1:11" s="119" customFormat="1">
      <c r="A94" s="119" t="str">
        <f t="shared" si="8"/>
        <v>ALTOCOMLURBSUPERVISORES</v>
      </c>
      <c r="B94" s="119" t="str">
        <f t="shared" si="10"/>
        <v>COMLURB</v>
      </c>
      <c r="C94" s="119" t="str">
        <f>B19</f>
        <v>SUPERVISORES</v>
      </c>
      <c r="D94" s="119" t="str">
        <f>E$2</f>
        <v>ALTO</v>
      </c>
      <c r="E94" s="223">
        <f>E13</f>
        <v>1</v>
      </c>
      <c r="H94" s="198"/>
      <c r="I94" s="198"/>
    </row>
    <row r="95" spans="1:11" s="119" customFormat="1">
      <c r="A95" s="119" t="str">
        <f t="shared" si="8"/>
        <v>MUITO ALTOCOMLURBSUPERVISORES</v>
      </c>
      <c r="B95" s="119" t="str">
        <f t="shared" si="10"/>
        <v>COMLURB</v>
      </c>
      <c r="C95" s="119" t="str">
        <f>B19</f>
        <v>SUPERVISORES</v>
      </c>
      <c r="D95" s="119" t="str">
        <f>F$2</f>
        <v>MUITO ALTO</v>
      </c>
      <c r="E95" s="223">
        <f>F13</f>
        <v>1</v>
      </c>
      <c r="H95" s="198"/>
      <c r="I95" s="198"/>
    </row>
    <row r="96" spans="1:11" s="198" customFormat="1">
      <c r="A96" s="119" t="str">
        <f t="shared" si="2"/>
        <v>MUITO BAIXOCOMLURBBASCULANTES</v>
      </c>
      <c r="B96" s="198" t="str">
        <f t="shared" si="7"/>
        <v>COMLURB</v>
      </c>
      <c r="C96" s="198" t="str">
        <f>B14</f>
        <v>BASCULANTES</v>
      </c>
      <c r="D96" s="198" t="s">
        <v>332</v>
      </c>
      <c r="E96" s="223">
        <f>C14</f>
        <v>1</v>
      </c>
      <c r="J96" s="119"/>
      <c r="K96" s="119"/>
    </row>
    <row r="97" spans="1:11" s="198" customFormat="1">
      <c r="A97" s="119" t="str">
        <f t="shared" si="2"/>
        <v>BAIXOCOMLURBBASCULANTES</v>
      </c>
      <c r="B97" s="198" t="str">
        <f t="shared" si="7"/>
        <v>COMLURB</v>
      </c>
      <c r="C97" s="198" t="str">
        <f>B14</f>
        <v>BASCULANTES</v>
      </c>
      <c r="D97" s="198" t="s">
        <v>333</v>
      </c>
      <c r="E97" s="223">
        <f>C14</f>
        <v>1</v>
      </c>
      <c r="J97" s="119"/>
      <c r="K97" s="119"/>
    </row>
    <row r="98" spans="1:11" s="198" customFormat="1" ht="15.75" customHeight="1">
      <c r="A98" s="119" t="str">
        <f t="shared" si="2"/>
        <v>MÉDIOCOMLURBBASCULANTES</v>
      </c>
      <c r="B98" s="198" t="str">
        <f t="shared" si="7"/>
        <v>COMLURB</v>
      </c>
      <c r="C98" s="198" t="str">
        <f>B14</f>
        <v>BASCULANTES</v>
      </c>
      <c r="D98" s="198" t="str">
        <f>D$2</f>
        <v>MÉDIO</v>
      </c>
      <c r="E98" s="223">
        <f>D14</f>
        <v>2</v>
      </c>
      <c r="J98" s="119"/>
      <c r="K98" s="119"/>
    </row>
    <row r="99" spans="1:11" s="198" customFormat="1">
      <c r="A99" s="119" t="str">
        <f t="shared" si="2"/>
        <v>ALTOCOMLURBBASCULANTES</v>
      </c>
      <c r="B99" s="198" t="str">
        <f t="shared" si="7"/>
        <v>COMLURB</v>
      </c>
      <c r="C99" s="198" t="str">
        <f>B14</f>
        <v>BASCULANTES</v>
      </c>
      <c r="D99" s="198" t="str">
        <f>E$2</f>
        <v>ALTO</v>
      </c>
      <c r="E99" s="223">
        <f>E14</f>
        <v>2</v>
      </c>
      <c r="J99" s="119"/>
      <c r="K99" s="119"/>
    </row>
    <row r="100" spans="1:11" s="198" customFormat="1">
      <c r="A100" s="119" t="str">
        <f t="shared" si="2"/>
        <v>MUITO ALTOCOMLURBBASCULANTES</v>
      </c>
      <c r="B100" s="198" t="str">
        <f t="shared" si="7"/>
        <v>COMLURB</v>
      </c>
      <c r="C100" s="198" t="str">
        <f>B14</f>
        <v>BASCULANTES</v>
      </c>
      <c r="D100" s="198" t="str">
        <f>F$2</f>
        <v>MUITO ALTO</v>
      </c>
      <c r="E100" s="223">
        <f>F14</f>
        <v>2</v>
      </c>
    </row>
    <row r="101" spans="1:11" s="198" customFormat="1" ht="15" customHeight="1">
      <c r="A101" s="119" t="str">
        <f t="shared" si="2"/>
        <v>MUITO BAIXOCOMLURBVARREDEIRAS</v>
      </c>
      <c r="B101" s="198" t="str">
        <f t="shared" si="7"/>
        <v>COMLURB</v>
      </c>
      <c r="C101" s="198" t="str">
        <f>B15</f>
        <v>VARREDEIRAS</v>
      </c>
      <c r="D101" s="198" t="s">
        <v>332</v>
      </c>
      <c r="E101" s="223">
        <f>C15</f>
        <v>0</v>
      </c>
    </row>
    <row r="102" spans="1:11" s="198" customFormat="1" ht="15" customHeight="1">
      <c r="A102" s="119" t="str">
        <f t="shared" si="2"/>
        <v>BAIXOCOMLURBVARREDEIRAS</v>
      </c>
      <c r="B102" s="198" t="str">
        <f t="shared" si="7"/>
        <v>COMLURB</v>
      </c>
      <c r="C102" s="198" t="str">
        <f>B15</f>
        <v>VARREDEIRAS</v>
      </c>
      <c r="D102" s="198" t="s">
        <v>333</v>
      </c>
      <c r="E102" s="223">
        <f>C15</f>
        <v>0</v>
      </c>
    </row>
    <row r="103" spans="1:11" s="198" customFormat="1" ht="15" customHeight="1">
      <c r="A103" s="119" t="str">
        <f t="shared" si="2"/>
        <v>MÉDIOCOMLURBVARREDEIRAS</v>
      </c>
      <c r="B103" s="198" t="str">
        <f t="shared" si="7"/>
        <v>COMLURB</v>
      </c>
      <c r="C103" s="198" t="str">
        <f>B15</f>
        <v>VARREDEIRAS</v>
      </c>
      <c r="D103" s="198" t="str">
        <f>D$2</f>
        <v>MÉDIO</v>
      </c>
      <c r="E103" s="223">
        <f>D15</f>
        <v>0</v>
      </c>
    </row>
    <row r="104" spans="1:11" s="198" customFormat="1" ht="15" customHeight="1">
      <c r="A104" s="119" t="str">
        <f t="shared" si="2"/>
        <v>ALTOCOMLURBVARREDEIRAS</v>
      </c>
      <c r="B104" s="198" t="str">
        <f t="shared" si="7"/>
        <v>COMLURB</v>
      </c>
      <c r="C104" s="198" t="str">
        <f>B15</f>
        <v>VARREDEIRAS</v>
      </c>
      <c r="D104" s="198" t="str">
        <f>E$2</f>
        <v>ALTO</v>
      </c>
      <c r="E104" s="223">
        <f>E15</f>
        <v>1</v>
      </c>
    </row>
    <row r="105" spans="1:11" s="198" customFormat="1" ht="15" customHeight="1">
      <c r="A105" s="119" t="str">
        <f t="shared" si="2"/>
        <v>MUITO ALTOCOMLURBVARREDEIRAS</v>
      </c>
      <c r="B105" s="198" t="str">
        <f t="shared" si="7"/>
        <v>COMLURB</v>
      </c>
      <c r="C105" s="198" t="str">
        <f>B15</f>
        <v>VARREDEIRAS</v>
      </c>
      <c r="D105" s="198" t="str">
        <f>F$2</f>
        <v>MUITO ALTO</v>
      </c>
      <c r="E105" s="223">
        <f>F15</f>
        <v>1</v>
      </c>
    </row>
    <row r="106" spans="1:11" s="198" customFormat="1" ht="15" customHeight="1">
      <c r="A106" s="119" t="str">
        <f t="shared" si="2"/>
        <v>MUITO BAIXOCOMLURBCOMPACTADORES</v>
      </c>
      <c r="B106" s="198" t="str">
        <f t="shared" si="7"/>
        <v>COMLURB</v>
      </c>
      <c r="C106" s="198" t="str">
        <f>B16</f>
        <v>COMPACTADORES</v>
      </c>
      <c r="D106" s="198" t="s">
        <v>332</v>
      </c>
      <c r="E106" s="223">
        <f>C16</f>
        <v>0</v>
      </c>
    </row>
    <row r="107" spans="1:11" s="198" customFormat="1" ht="15" customHeight="1">
      <c r="A107" s="119" t="str">
        <f t="shared" si="2"/>
        <v>BAIXOCOMLURBCOMPACTADORES</v>
      </c>
      <c r="B107" s="198" t="str">
        <f t="shared" si="7"/>
        <v>COMLURB</v>
      </c>
      <c r="C107" s="198" t="str">
        <f>B16</f>
        <v>COMPACTADORES</v>
      </c>
      <c r="D107" s="198" t="s">
        <v>333</v>
      </c>
      <c r="E107" s="223">
        <f>C16</f>
        <v>0</v>
      </c>
    </row>
    <row r="108" spans="1:11" s="198" customFormat="1" ht="15" customHeight="1">
      <c r="A108" s="119" t="str">
        <f t="shared" si="2"/>
        <v>MÉDIOCOMLURBCOMPACTADORES</v>
      </c>
      <c r="B108" s="198" t="str">
        <f t="shared" si="7"/>
        <v>COMLURB</v>
      </c>
      <c r="C108" s="198" t="str">
        <f>B16</f>
        <v>COMPACTADORES</v>
      </c>
      <c r="D108" s="198" t="str">
        <f>D$2</f>
        <v>MÉDIO</v>
      </c>
      <c r="E108" s="223">
        <f>D16</f>
        <v>0</v>
      </c>
    </row>
    <row r="109" spans="1:11" s="198" customFormat="1" ht="15" customHeight="1">
      <c r="A109" s="119" t="str">
        <f t="shared" si="2"/>
        <v>ALTOCOMLURBCOMPACTADORES</v>
      </c>
      <c r="B109" s="198" t="str">
        <f t="shared" si="7"/>
        <v>COMLURB</v>
      </c>
      <c r="C109" s="198" t="str">
        <f>B16</f>
        <v>COMPACTADORES</v>
      </c>
      <c r="D109" s="198" t="str">
        <f>E$2</f>
        <v>ALTO</v>
      </c>
      <c r="E109" s="223">
        <f>E16</f>
        <v>1</v>
      </c>
    </row>
    <row r="110" spans="1:11" s="198" customFormat="1" ht="15" customHeight="1">
      <c r="A110" s="119" t="str">
        <f t="shared" si="2"/>
        <v>MUITO ALTOCOMLURBCOMPACTADORES</v>
      </c>
      <c r="B110" s="198" t="str">
        <f t="shared" si="7"/>
        <v>COMLURB</v>
      </c>
      <c r="C110" s="198" t="str">
        <f>B16</f>
        <v>COMPACTADORES</v>
      </c>
      <c r="D110" s="198" t="str">
        <f>F$2</f>
        <v>MUITO ALTO</v>
      </c>
      <c r="E110" s="223">
        <f>F16</f>
        <v>1</v>
      </c>
    </row>
    <row r="111" spans="1:11" s="198" customFormat="1" ht="15" customHeight="1">
      <c r="A111" s="119" t="str">
        <f t="shared" si="2"/>
        <v>MUITO BAIXOCOMLURBCONTAINERS</v>
      </c>
      <c r="B111" s="198" t="str">
        <f t="shared" si="7"/>
        <v>COMLURB</v>
      </c>
      <c r="C111" s="198" t="str">
        <f>B18</f>
        <v>CONTAINERS</v>
      </c>
      <c r="D111" s="198" t="s">
        <v>332</v>
      </c>
      <c r="E111" s="223">
        <f>C18</f>
        <v>20</v>
      </c>
    </row>
    <row r="112" spans="1:11" s="198" customFormat="1" ht="15" customHeight="1">
      <c r="A112" s="119" t="str">
        <f t="shared" si="2"/>
        <v>BAIXOCOMLURBCONTAINERS</v>
      </c>
      <c r="B112" s="198" t="str">
        <f t="shared" si="7"/>
        <v>COMLURB</v>
      </c>
      <c r="C112" s="198" t="str">
        <f>B18</f>
        <v>CONTAINERS</v>
      </c>
      <c r="D112" s="198" t="s">
        <v>333</v>
      </c>
      <c r="E112" s="223">
        <f>C18</f>
        <v>20</v>
      </c>
    </row>
    <row r="113" spans="1:9" s="198" customFormat="1" ht="15" customHeight="1">
      <c r="A113" s="119" t="str">
        <f t="shared" si="2"/>
        <v>MÉDIOCOMLURBCONTAINERS</v>
      </c>
      <c r="B113" s="198" t="str">
        <f t="shared" si="7"/>
        <v>COMLURB</v>
      </c>
      <c r="C113" s="198" t="str">
        <f>B18</f>
        <v>CONTAINERS</v>
      </c>
      <c r="D113" s="198" t="str">
        <f>D$2</f>
        <v>MÉDIO</v>
      </c>
      <c r="E113" s="223">
        <f>D18</f>
        <v>30</v>
      </c>
      <c r="H113" s="119"/>
      <c r="I113" s="119"/>
    </row>
    <row r="114" spans="1:9" s="198" customFormat="1" ht="15" customHeight="1">
      <c r="A114" s="119" t="str">
        <f t="shared" si="2"/>
        <v>ALTOCOMLURBCONTAINERS</v>
      </c>
      <c r="B114" s="198" t="str">
        <f t="shared" si="7"/>
        <v>COMLURB</v>
      </c>
      <c r="C114" s="198" t="str">
        <f>B18</f>
        <v>CONTAINERS</v>
      </c>
      <c r="D114" s="198" t="str">
        <f>E$2</f>
        <v>ALTO</v>
      </c>
      <c r="E114" s="223">
        <f>E18</f>
        <v>40</v>
      </c>
      <c r="H114" s="119"/>
      <c r="I114" s="119"/>
    </row>
    <row r="115" spans="1:9" s="198" customFormat="1" ht="15" customHeight="1">
      <c r="A115" s="119" t="str">
        <f t="shared" si="2"/>
        <v>MUITO ALTOCOMLURBCONTAINERS</v>
      </c>
      <c r="B115" s="198" t="str">
        <f t="shared" si="7"/>
        <v>COMLURB</v>
      </c>
      <c r="C115" s="198" t="str">
        <f>B18</f>
        <v>CONTAINERS</v>
      </c>
      <c r="D115" s="198" t="str">
        <f>F$2</f>
        <v>MUITO ALTO</v>
      </c>
      <c r="E115" s="223">
        <f>F18</f>
        <v>50</v>
      </c>
      <c r="H115" s="119"/>
      <c r="I115" s="119"/>
    </row>
    <row r="116" spans="1:9" s="198" customFormat="1" ht="15" customHeight="1">
      <c r="A116" s="119" t="str">
        <f t="shared" ref="A116:A150" si="11">D116&amp;B116&amp;C116</f>
        <v>MUITO BAIXOCOMLURBPIPAS</v>
      </c>
      <c r="B116" s="198" t="str">
        <f t="shared" ref="B116:B120" si="12">A$12</f>
        <v>COMLURB</v>
      </c>
      <c r="C116" s="198" t="s">
        <v>456</v>
      </c>
      <c r="D116" s="198" t="s">
        <v>332</v>
      </c>
      <c r="E116" s="223">
        <f>C17</f>
        <v>0</v>
      </c>
      <c r="H116" s="119"/>
      <c r="I116" s="119"/>
    </row>
    <row r="117" spans="1:9" s="198" customFormat="1" ht="15" customHeight="1">
      <c r="A117" s="119" t="str">
        <f t="shared" si="11"/>
        <v>BAIXOCOMLURBPIPAS</v>
      </c>
      <c r="B117" s="198" t="str">
        <f t="shared" si="12"/>
        <v>COMLURB</v>
      </c>
      <c r="C117" s="198" t="s">
        <v>456</v>
      </c>
      <c r="D117" s="198" t="s">
        <v>333</v>
      </c>
      <c r="E117" s="223">
        <f>C17</f>
        <v>0</v>
      </c>
      <c r="H117" s="119"/>
      <c r="I117" s="119"/>
    </row>
    <row r="118" spans="1:9" s="198" customFormat="1" ht="15" customHeight="1">
      <c r="A118" s="119" t="str">
        <f t="shared" si="11"/>
        <v>MÉDIOCOMLURBPIPAS</v>
      </c>
      <c r="B118" s="198" t="str">
        <f t="shared" si="12"/>
        <v>COMLURB</v>
      </c>
      <c r="C118" s="198" t="s">
        <v>456</v>
      </c>
      <c r="D118" s="198" t="str">
        <f>D$2</f>
        <v>MÉDIO</v>
      </c>
      <c r="E118" s="223">
        <f>D17</f>
        <v>0</v>
      </c>
      <c r="H118" s="119"/>
      <c r="I118" s="119"/>
    </row>
    <row r="119" spans="1:9" s="198" customFormat="1" ht="15" customHeight="1">
      <c r="A119" s="119" t="str">
        <f t="shared" si="11"/>
        <v>ALTOCOMLURBPIPAS</v>
      </c>
      <c r="B119" s="198" t="str">
        <f t="shared" si="12"/>
        <v>COMLURB</v>
      </c>
      <c r="C119" s="198" t="s">
        <v>456</v>
      </c>
      <c r="D119" s="198" t="str">
        <f>E$2</f>
        <v>ALTO</v>
      </c>
      <c r="E119" s="223">
        <f>E17</f>
        <v>1</v>
      </c>
      <c r="H119" s="119"/>
      <c r="I119" s="119"/>
    </row>
    <row r="120" spans="1:9" s="198" customFormat="1" ht="15" customHeight="1">
      <c r="A120" s="119" t="str">
        <f t="shared" si="11"/>
        <v>MUITO ALTOCOMLURBPIPAS</v>
      </c>
      <c r="B120" s="198" t="str">
        <f t="shared" si="12"/>
        <v>COMLURB</v>
      </c>
      <c r="C120" s="198" t="s">
        <v>456</v>
      </c>
      <c r="D120" s="198" t="str">
        <f>F$2</f>
        <v>MUITO ALTO</v>
      </c>
      <c r="E120" s="223">
        <f>F17</f>
        <v>1</v>
      </c>
      <c r="H120" s="119"/>
      <c r="I120" s="119"/>
    </row>
    <row r="121" spans="1:9" s="119" customFormat="1" ht="15" customHeight="1">
      <c r="A121" s="119" t="str">
        <f t="shared" si="11"/>
        <v>MUITO BAIXOCET-RIOAGENTES CET-RIO</v>
      </c>
      <c r="B121" s="119" t="str">
        <f>A$21</f>
        <v>CET-RIO</v>
      </c>
      <c r="C121" s="119" t="str">
        <f>B21</f>
        <v>AGENTES CET-RIO</v>
      </c>
      <c r="D121" s="119" t="s">
        <v>332</v>
      </c>
      <c r="E121" s="223">
        <f>C21</f>
        <v>0</v>
      </c>
    </row>
    <row r="122" spans="1:9" s="119" customFormat="1">
      <c r="A122" s="119" t="str">
        <f t="shared" si="11"/>
        <v>BAIXOCET-RIOAGENTES CET-RIO</v>
      </c>
      <c r="B122" s="119" t="str">
        <f t="shared" ref="B122:B155" si="13">A$21</f>
        <v>CET-RIO</v>
      </c>
      <c r="C122" s="119" t="str">
        <f>C121</f>
        <v>AGENTES CET-RIO</v>
      </c>
      <c r="D122" s="119" t="s">
        <v>333</v>
      </c>
      <c r="E122" s="223">
        <f>C21</f>
        <v>0</v>
      </c>
    </row>
    <row r="123" spans="1:9" s="119" customFormat="1">
      <c r="A123" s="119" t="str">
        <f t="shared" si="11"/>
        <v>MÉDIOCET-RIOAGENTES CET-RIO</v>
      </c>
      <c r="B123" s="119" t="str">
        <f t="shared" si="13"/>
        <v>CET-RIO</v>
      </c>
      <c r="C123" s="119" t="str">
        <f>C122</f>
        <v>AGENTES CET-RIO</v>
      </c>
      <c r="D123" s="119" t="str">
        <f>D$2</f>
        <v>MÉDIO</v>
      </c>
      <c r="E123" s="223">
        <f>D21</f>
        <v>0</v>
      </c>
      <c r="H123" s="198"/>
      <c r="I123" s="198"/>
    </row>
    <row r="124" spans="1:9" s="119" customFormat="1">
      <c r="A124" s="119" t="str">
        <f t="shared" si="11"/>
        <v>ALTOCET-RIOAGENTES CET-RIO</v>
      </c>
      <c r="B124" s="119" t="str">
        <f t="shared" si="13"/>
        <v>CET-RIO</v>
      </c>
      <c r="C124" s="119" t="str">
        <f>C123</f>
        <v>AGENTES CET-RIO</v>
      </c>
      <c r="D124" s="119" t="str">
        <f>E$2</f>
        <v>ALTO</v>
      </c>
      <c r="E124" s="223">
        <f>E21</f>
        <v>0</v>
      </c>
      <c r="H124" s="198"/>
      <c r="I124" s="198"/>
    </row>
    <row r="125" spans="1:9" s="119" customFormat="1">
      <c r="A125" s="119" t="str">
        <f t="shared" si="11"/>
        <v>MUITO ALTOCET-RIOAGENTES CET-RIO</v>
      </c>
      <c r="B125" s="119" t="str">
        <f t="shared" si="13"/>
        <v>CET-RIO</v>
      </c>
      <c r="C125" s="119" t="str">
        <f>C124</f>
        <v>AGENTES CET-RIO</v>
      </c>
      <c r="D125" s="119" t="str">
        <f>F$2</f>
        <v>MUITO ALTO</v>
      </c>
      <c r="E125" s="223">
        <f>F21</f>
        <v>0</v>
      </c>
      <c r="H125" s="198"/>
      <c r="I125" s="198"/>
    </row>
    <row r="126" spans="1:9" s="119" customFormat="1" ht="15" customHeight="1">
      <c r="A126" s="119" t="str">
        <f t="shared" si="11"/>
        <v>MUITO BAIXOCET-RIOAGENTES PRIVADOS</v>
      </c>
      <c r="B126" s="119" t="str">
        <f t="shared" si="13"/>
        <v>CET-RIO</v>
      </c>
      <c r="C126" s="119" t="str">
        <f>B22</f>
        <v>AGENTES PRIVADOS</v>
      </c>
      <c r="D126" s="119" t="s">
        <v>332</v>
      </c>
      <c r="E126" s="223">
        <f>C22</f>
        <v>0</v>
      </c>
      <c r="H126" s="198"/>
      <c r="I126" s="198"/>
    </row>
    <row r="127" spans="1:9" s="119" customFormat="1">
      <c r="A127" s="119" t="str">
        <f t="shared" si="11"/>
        <v>BAIXOCET-RIOAGENTES PRIVADOS</v>
      </c>
      <c r="B127" s="119" t="str">
        <f t="shared" si="13"/>
        <v>CET-RIO</v>
      </c>
      <c r="C127" s="119" t="str">
        <f>C126</f>
        <v>AGENTES PRIVADOS</v>
      </c>
      <c r="D127" s="119" t="s">
        <v>333</v>
      </c>
      <c r="E127" s="223">
        <f>C22</f>
        <v>0</v>
      </c>
      <c r="H127" s="198"/>
      <c r="I127" s="198"/>
    </row>
    <row r="128" spans="1:9" s="119" customFormat="1">
      <c r="A128" s="119" t="str">
        <f t="shared" si="11"/>
        <v>MÉDIOCET-RIOAGENTES PRIVADOS</v>
      </c>
      <c r="B128" s="119" t="str">
        <f t="shared" si="13"/>
        <v>CET-RIO</v>
      </c>
      <c r="C128" s="119" t="str">
        <f>C127</f>
        <v>AGENTES PRIVADOS</v>
      </c>
      <c r="D128" s="119" t="str">
        <f>D$2</f>
        <v>MÉDIO</v>
      </c>
      <c r="E128" s="223">
        <f>D22</f>
        <v>0</v>
      </c>
      <c r="H128" s="198"/>
      <c r="I128" s="198"/>
    </row>
    <row r="129" spans="1:11" s="119" customFormat="1">
      <c r="A129" s="119" t="str">
        <f t="shared" si="11"/>
        <v>ALTOCET-RIOAGENTES PRIVADOS</v>
      </c>
      <c r="B129" s="119" t="str">
        <f t="shared" si="13"/>
        <v>CET-RIO</v>
      </c>
      <c r="C129" s="119" t="str">
        <f>C128</f>
        <v>AGENTES PRIVADOS</v>
      </c>
      <c r="D129" s="119" t="str">
        <f>E$2</f>
        <v>ALTO</v>
      </c>
      <c r="E129" s="223">
        <f>E22</f>
        <v>0</v>
      </c>
      <c r="H129" s="198"/>
      <c r="I129" s="198"/>
    </row>
    <row r="130" spans="1:11" s="119" customFormat="1">
      <c r="A130" s="119" t="str">
        <f t="shared" si="11"/>
        <v>MUITO ALTOCET-RIOAGENTES PRIVADOS</v>
      </c>
      <c r="B130" s="119" t="str">
        <f t="shared" si="13"/>
        <v>CET-RIO</v>
      </c>
      <c r="C130" s="119" t="str">
        <f>C129</f>
        <v>AGENTES PRIVADOS</v>
      </c>
      <c r="D130" s="119" t="str">
        <f>F$2</f>
        <v>MUITO ALTO</v>
      </c>
      <c r="E130" s="223">
        <f>F22</f>
        <v>0</v>
      </c>
      <c r="H130" s="198"/>
      <c r="I130" s="198"/>
    </row>
    <row r="131" spans="1:11" s="198" customFormat="1">
      <c r="A131" s="119" t="str">
        <f t="shared" si="11"/>
        <v>MUITO BAIXOCET-RIOVIATURAS</v>
      </c>
      <c r="B131" s="119" t="str">
        <f t="shared" si="13"/>
        <v>CET-RIO</v>
      </c>
      <c r="C131" s="119" t="str">
        <f>B23</f>
        <v>VIATURAS</v>
      </c>
      <c r="D131" s="198" t="s">
        <v>332</v>
      </c>
      <c r="E131" s="223">
        <f>C23</f>
        <v>0</v>
      </c>
      <c r="J131" s="119"/>
      <c r="K131" s="119"/>
    </row>
    <row r="132" spans="1:11" s="198" customFormat="1">
      <c r="A132" s="119" t="str">
        <f t="shared" si="11"/>
        <v>BAIXOCET-RIOVIATURAS</v>
      </c>
      <c r="B132" s="119" t="str">
        <f t="shared" si="13"/>
        <v>CET-RIO</v>
      </c>
      <c r="C132" s="119" t="str">
        <f t="shared" ref="C132:C135" si="14">C131</f>
        <v>VIATURAS</v>
      </c>
      <c r="D132" s="198" t="s">
        <v>333</v>
      </c>
      <c r="E132" s="223">
        <f>C23</f>
        <v>0</v>
      </c>
      <c r="J132" s="119"/>
      <c r="K132" s="119"/>
    </row>
    <row r="133" spans="1:11" s="198" customFormat="1" ht="15.75" customHeight="1">
      <c r="A133" s="119" t="str">
        <f t="shared" si="11"/>
        <v>MÉDIOCET-RIOVIATURAS</v>
      </c>
      <c r="B133" s="119" t="str">
        <f t="shared" si="13"/>
        <v>CET-RIO</v>
      </c>
      <c r="C133" s="119" t="str">
        <f t="shared" si="14"/>
        <v>VIATURAS</v>
      </c>
      <c r="D133" s="198" t="str">
        <f>D$2</f>
        <v>MÉDIO</v>
      </c>
      <c r="E133" s="223">
        <f>D23</f>
        <v>0</v>
      </c>
      <c r="J133" s="119"/>
      <c r="K133" s="119"/>
    </row>
    <row r="134" spans="1:11" s="198" customFormat="1">
      <c r="A134" s="119" t="str">
        <f t="shared" si="11"/>
        <v>ALTOCET-RIOVIATURAS</v>
      </c>
      <c r="B134" s="119" t="str">
        <f t="shared" si="13"/>
        <v>CET-RIO</v>
      </c>
      <c r="C134" s="119" t="str">
        <f t="shared" si="14"/>
        <v>VIATURAS</v>
      </c>
      <c r="D134" s="198" t="str">
        <f>E$2</f>
        <v>ALTO</v>
      </c>
      <c r="E134" s="223">
        <f>E23</f>
        <v>0</v>
      </c>
      <c r="J134" s="119"/>
      <c r="K134" s="119"/>
    </row>
    <row r="135" spans="1:11" s="198" customFormat="1">
      <c r="A135" s="119" t="str">
        <f t="shared" si="11"/>
        <v>MUITO ALTOCET-RIOVIATURAS</v>
      </c>
      <c r="B135" s="119" t="str">
        <f t="shared" si="13"/>
        <v>CET-RIO</v>
      </c>
      <c r="C135" s="119" t="str">
        <f t="shared" si="14"/>
        <v>VIATURAS</v>
      </c>
      <c r="D135" s="198" t="str">
        <f>F$2</f>
        <v>MUITO ALTO</v>
      </c>
      <c r="E135" s="223">
        <f>F23</f>
        <v>0</v>
      </c>
    </row>
    <row r="136" spans="1:11" s="198" customFormat="1" ht="15" customHeight="1">
      <c r="A136" s="119" t="str">
        <f t="shared" si="11"/>
        <v>MUITO BAIXOCET-RIOMOTOS</v>
      </c>
      <c r="B136" s="119" t="str">
        <f t="shared" si="13"/>
        <v>CET-RIO</v>
      </c>
      <c r="C136" s="119" t="str">
        <f>B24</f>
        <v>MOTOS</v>
      </c>
      <c r="D136" s="198" t="s">
        <v>332</v>
      </c>
      <c r="E136" s="223">
        <f>C24</f>
        <v>0</v>
      </c>
    </row>
    <row r="137" spans="1:11" s="198" customFormat="1" ht="15" customHeight="1">
      <c r="A137" s="119" t="str">
        <f t="shared" si="11"/>
        <v>BAIXOCET-RIOMOTOS</v>
      </c>
      <c r="B137" s="119" t="str">
        <f t="shared" si="13"/>
        <v>CET-RIO</v>
      </c>
      <c r="C137" s="119" t="str">
        <f t="shared" ref="C137:C140" si="15">C136</f>
        <v>MOTOS</v>
      </c>
      <c r="D137" s="198" t="s">
        <v>333</v>
      </c>
      <c r="E137" s="223">
        <f>C24</f>
        <v>0</v>
      </c>
    </row>
    <row r="138" spans="1:11" s="198" customFormat="1" ht="15" customHeight="1">
      <c r="A138" s="119" t="str">
        <f t="shared" si="11"/>
        <v>MÉDIOCET-RIOMOTOS</v>
      </c>
      <c r="B138" s="119" t="str">
        <f t="shared" si="13"/>
        <v>CET-RIO</v>
      </c>
      <c r="C138" s="119" t="str">
        <f t="shared" si="15"/>
        <v>MOTOS</v>
      </c>
      <c r="D138" s="198" t="str">
        <f>D$2</f>
        <v>MÉDIO</v>
      </c>
      <c r="E138" s="223">
        <f>D24</f>
        <v>0</v>
      </c>
    </row>
    <row r="139" spans="1:11" s="198" customFormat="1" ht="15" customHeight="1">
      <c r="A139" s="119" t="str">
        <f t="shared" si="11"/>
        <v>ALTOCET-RIOMOTOS</v>
      </c>
      <c r="B139" s="119" t="str">
        <f t="shared" si="13"/>
        <v>CET-RIO</v>
      </c>
      <c r="C139" s="119" t="str">
        <f t="shared" si="15"/>
        <v>MOTOS</v>
      </c>
      <c r="D139" s="198" t="str">
        <f>E$2</f>
        <v>ALTO</v>
      </c>
      <c r="E139" s="223">
        <f>E24</f>
        <v>0</v>
      </c>
    </row>
    <row r="140" spans="1:11" s="198" customFormat="1" ht="15" customHeight="1">
      <c r="A140" s="119" t="str">
        <f t="shared" si="11"/>
        <v>MUITO ALTOCET-RIOMOTOS</v>
      </c>
      <c r="B140" s="119" t="str">
        <f t="shared" si="13"/>
        <v>CET-RIO</v>
      </c>
      <c r="C140" s="119" t="str">
        <f t="shared" si="15"/>
        <v>MOTOS</v>
      </c>
      <c r="D140" s="198" t="str">
        <f>F$2</f>
        <v>MUITO ALTO</v>
      </c>
      <c r="E140" s="223">
        <f>F24</f>
        <v>0</v>
      </c>
    </row>
    <row r="141" spans="1:11" s="198" customFormat="1" ht="15" customHeight="1">
      <c r="A141" s="119" t="str">
        <f t="shared" si="11"/>
        <v>MUITO BAIXOCET-RIOCONES</v>
      </c>
      <c r="B141" s="119" t="str">
        <f t="shared" si="13"/>
        <v>CET-RIO</v>
      </c>
      <c r="C141" s="119" t="str">
        <f>B25</f>
        <v>CONES</v>
      </c>
      <c r="D141" s="198" t="s">
        <v>332</v>
      </c>
      <c r="E141" s="223">
        <f>C25</f>
        <v>0</v>
      </c>
    </row>
    <row r="142" spans="1:11" s="198" customFormat="1" ht="15" customHeight="1">
      <c r="A142" s="119" t="str">
        <f t="shared" si="11"/>
        <v>BAIXOCET-RIOCONES</v>
      </c>
      <c r="B142" s="119" t="str">
        <f t="shared" si="13"/>
        <v>CET-RIO</v>
      </c>
      <c r="C142" s="119" t="str">
        <f t="shared" ref="C142:C145" si="16">C141</f>
        <v>CONES</v>
      </c>
      <c r="D142" s="198" t="s">
        <v>333</v>
      </c>
      <c r="E142" s="223">
        <f>C25</f>
        <v>0</v>
      </c>
    </row>
    <row r="143" spans="1:11" s="198" customFormat="1" ht="15" customHeight="1">
      <c r="A143" s="119" t="str">
        <f t="shared" si="11"/>
        <v>MÉDIOCET-RIOCONES</v>
      </c>
      <c r="B143" s="119" t="str">
        <f t="shared" si="13"/>
        <v>CET-RIO</v>
      </c>
      <c r="C143" s="119" t="str">
        <f t="shared" si="16"/>
        <v>CONES</v>
      </c>
      <c r="D143" s="198" t="str">
        <f>D$2</f>
        <v>MÉDIO</v>
      </c>
      <c r="E143" s="223">
        <f>D25</f>
        <v>0</v>
      </c>
    </row>
    <row r="144" spans="1:11" s="198" customFormat="1" ht="15" customHeight="1">
      <c r="A144" s="119" t="str">
        <f t="shared" si="11"/>
        <v>ALTOCET-RIOCONES</v>
      </c>
      <c r="B144" s="119" t="str">
        <f t="shared" si="13"/>
        <v>CET-RIO</v>
      </c>
      <c r="C144" s="119" t="str">
        <f t="shared" si="16"/>
        <v>CONES</v>
      </c>
      <c r="D144" s="198" t="str">
        <f>E$2</f>
        <v>ALTO</v>
      </c>
      <c r="E144" s="223">
        <f>E25</f>
        <v>0</v>
      </c>
    </row>
    <row r="145" spans="1:9" s="198" customFormat="1" ht="15" customHeight="1">
      <c r="A145" s="119" t="str">
        <f t="shared" si="11"/>
        <v>MUITO ALTOCET-RIOCONES</v>
      </c>
      <c r="B145" s="119" t="str">
        <f t="shared" si="13"/>
        <v>CET-RIO</v>
      </c>
      <c r="C145" s="119" t="str">
        <f t="shared" si="16"/>
        <v>CONES</v>
      </c>
      <c r="D145" s="198" t="str">
        <f>F$2</f>
        <v>MUITO ALTO</v>
      </c>
      <c r="E145" s="223">
        <f>F25</f>
        <v>0</v>
      </c>
    </row>
    <row r="146" spans="1:9" s="198" customFormat="1" ht="15" customHeight="1">
      <c r="A146" s="119" t="str">
        <f t="shared" si="11"/>
        <v>MUITO BAIXOCET-RIOSINALIZADORES</v>
      </c>
      <c r="B146" s="119" t="str">
        <f t="shared" si="13"/>
        <v>CET-RIO</v>
      </c>
      <c r="C146" s="119" t="str">
        <f>B26</f>
        <v>SINALIZADORES</v>
      </c>
      <c r="D146" s="198" t="s">
        <v>332</v>
      </c>
      <c r="E146" s="223">
        <f>C26</f>
        <v>0</v>
      </c>
    </row>
    <row r="147" spans="1:9" s="198" customFormat="1" ht="15" customHeight="1">
      <c r="A147" s="119" t="str">
        <f t="shared" si="11"/>
        <v>BAIXOCET-RIOSINALIZADORES</v>
      </c>
      <c r="B147" s="119" t="str">
        <f t="shared" si="13"/>
        <v>CET-RIO</v>
      </c>
      <c r="C147" s="119" t="str">
        <f t="shared" ref="C147:C150" si="17">C146</f>
        <v>SINALIZADORES</v>
      </c>
      <c r="D147" s="198" t="s">
        <v>333</v>
      </c>
      <c r="E147" s="223">
        <f>C26</f>
        <v>0</v>
      </c>
    </row>
    <row r="148" spans="1:9" s="198" customFormat="1" ht="15" customHeight="1">
      <c r="A148" s="119" t="str">
        <f t="shared" si="11"/>
        <v>MÉDIOCET-RIOSINALIZADORES</v>
      </c>
      <c r="B148" s="119" t="str">
        <f t="shared" si="13"/>
        <v>CET-RIO</v>
      </c>
      <c r="C148" s="119" t="str">
        <f t="shared" si="17"/>
        <v>SINALIZADORES</v>
      </c>
      <c r="D148" s="198" t="str">
        <f>D$2</f>
        <v>MÉDIO</v>
      </c>
      <c r="E148" s="223">
        <f>D26</f>
        <v>0</v>
      </c>
    </row>
    <row r="149" spans="1:9" s="198" customFormat="1" ht="15" customHeight="1">
      <c r="A149" s="119" t="str">
        <f t="shared" si="11"/>
        <v>ALTOCET-RIOSINALIZADORES</v>
      </c>
      <c r="B149" s="119" t="str">
        <f t="shared" si="13"/>
        <v>CET-RIO</v>
      </c>
      <c r="C149" s="119" t="str">
        <f t="shared" si="17"/>
        <v>SINALIZADORES</v>
      </c>
      <c r="D149" s="198" t="str">
        <f>E$2</f>
        <v>ALTO</v>
      </c>
      <c r="E149" s="223">
        <f>E26</f>
        <v>0</v>
      </c>
    </row>
    <row r="150" spans="1:9" s="198" customFormat="1" ht="15" customHeight="1">
      <c r="A150" s="119" t="str">
        <f t="shared" si="11"/>
        <v>MUITO ALTOCET-RIOSINALIZADORES</v>
      </c>
      <c r="B150" s="119" t="str">
        <f t="shared" si="13"/>
        <v>CET-RIO</v>
      </c>
      <c r="C150" s="119" t="str">
        <f t="shared" si="17"/>
        <v>SINALIZADORES</v>
      </c>
      <c r="D150" s="198" t="str">
        <f>F$2</f>
        <v>MUITO ALTO</v>
      </c>
      <c r="E150" s="223">
        <f>F26</f>
        <v>0</v>
      </c>
    </row>
    <row r="151" spans="1:9" s="198" customFormat="1" ht="15" customHeight="1">
      <c r="A151" s="119" t="str">
        <f t="shared" ref="A151:A185" si="18">D151&amp;B151&amp;C151</f>
        <v>MUITO BAIXOCET-RIOPMV</v>
      </c>
      <c r="B151" s="119" t="str">
        <f t="shared" si="13"/>
        <v>CET-RIO</v>
      </c>
      <c r="C151" s="119" t="str">
        <f>B27</f>
        <v>PMV</v>
      </c>
      <c r="D151" s="198" t="s">
        <v>332</v>
      </c>
      <c r="E151" s="223">
        <f>C27</f>
        <v>0</v>
      </c>
    </row>
    <row r="152" spans="1:9" s="198" customFormat="1" ht="15" customHeight="1">
      <c r="A152" s="119" t="str">
        <f t="shared" si="18"/>
        <v>BAIXOCET-RIOPMV</v>
      </c>
      <c r="B152" s="119" t="str">
        <f t="shared" si="13"/>
        <v>CET-RIO</v>
      </c>
      <c r="C152" s="119" t="str">
        <f t="shared" ref="C152:C155" si="19">C151</f>
        <v>PMV</v>
      </c>
      <c r="D152" s="198" t="s">
        <v>333</v>
      </c>
      <c r="E152" s="223">
        <f>C27</f>
        <v>0</v>
      </c>
    </row>
    <row r="153" spans="1:9" s="198" customFormat="1" ht="15" customHeight="1">
      <c r="A153" s="119" t="str">
        <f t="shared" si="18"/>
        <v>MÉDIOCET-RIOPMV</v>
      </c>
      <c r="B153" s="119" t="str">
        <f t="shared" si="13"/>
        <v>CET-RIO</v>
      </c>
      <c r="C153" s="119" t="str">
        <f t="shared" si="19"/>
        <v>PMV</v>
      </c>
      <c r="D153" s="198" t="str">
        <f>D$2</f>
        <v>MÉDIO</v>
      </c>
      <c r="E153" s="223">
        <f>D27</f>
        <v>0</v>
      </c>
      <c r="H153" s="119"/>
      <c r="I153" s="119"/>
    </row>
    <row r="154" spans="1:9" s="198" customFormat="1" ht="15" customHeight="1">
      <c r="A154" s="119" t="str">
        <f t="shared" si="18"/>
        <v>ALTOCET-RIOPMV</v>
      </c>
      <c r="B154" s="119" t="str">
        <f t="shared" si="13"/>
        <v>CET-RIO</v>
      </c>
      <c r="C154" s="119" t="str">
        <f t="shared" si="19"/>
        <v>PMV</v>
      </c>
      <c r="D154" s="198" t="str">
        <f>E$2</f>
        <v>ALTO</v>
      </c>
      <c r="E154" s="223">
        <f>E27</f>
        <v>0</v>
      </c>
      <c r="H154" s="119"/>
      <c r="I154" s="119"/>
    </row>
    <row r="155" spans="1:9" s="198" customFormat="1" ht="15" customHeight="1">
      <c r="A155" s="119" t="str">
        <f t="shared" si="18"/>
        <v>MUITO ALTOCET-RIOPMV</v>
      </c>
      <c r="B155" s="119" t="str">
        <f t="shared" si="13"/>
        <v>CET-RIO</v>
      </c>
      <c r="C155" s="119" t="str">
        <f t="shared" si="19"/>
        <v>PMV</v>
      </c>
      <c r="D155" s="198" t="str">
        <f>F$2</f>
        <v>MUITO ALTO</v>
      </c>
      <c r="E155" s="223">
        <f>F27</f>
        <v>0</v>
      </c>
      <c r="H155" s="119"/>
      <c r="I155" s="119"/>
    </row>
    <row r="156" spans="1:9" s="221" customFormat="1" ht="15" customHeight="1">
      <c r="A156" s="221" t="str">
        <f t="shared" si="18"/>
        <v>MUITO BAIXOMETRÔ RIOAGENTES - CTR</v>
      </c>
      <c r="B156" s="221" t="str">
        <f t="shared" ref="B156:B195" si="20">A$28</f>
        <v>METRÔ RIO</v>
      </c>
      <c r="C156" s="221" t="str">
        <f>B28</f>
        <v>AGENTES - CTR</v>
      </c>
      <c r="D156" s="221" t="s">
        <v>332</v>
      </c>
      <c r="E156" s="222">
        <f>C28</f>
        <v>0</v>
      </c>
    </row>
    <row r="157" spans="1:9" s="221" customFormat="1">
      <c r="A157" s="221" t="str">
        <f t="shared" si="18"/>
        <v>BAIXOMETRÔ RIOAGENTES - CTR</v>
      </c>
      <c r="B157" s="221" t="str">
        <f t="shared" si="20"/>
        <v>METRÔ RIO</v>
      </c>
      <c r="C157" s="221" t="str">
        <f>C156</f>
        <v>AGENTES - CTR</v>
      </c>
      <c r="D157" s="221" t="s">
        <v>333</v>
      </c>
      <c r="E157" s="222">
        <f>C28</f>
        <v>0</v>
      </c>
    </row>
    <row r="158" spans="1:9" s="221" customFormat="1">
      <c r="A158" s="221" t="str">
        <f t="shared" si="18"/>
        <v>MÉDIOMETRÔ RIOAGENTES - CTR</v>
      </c>
      <c r="B158" s="221" t="str">
        <f t="shared" si="20"/>
        <v>METRÔ RIO</v>
      </c>
      <c r="C158" s="221" t="str">
        <f>C157</f>
        <v>AGENTES - CTR</v>
      </c>
      <c r="D158" s="221" t="str">
        <f>D$2</f>
        <v>MÉDIO</v>
      </c>
      <c r="E158" s="222">
        <f>D28</f>
        <v>0</v>
      </c>
      <c r="H158" s="226"/>
      <c r="I158" s="226"/>
    </row>
    <row r="159" spans="1:9" s="221" customFormat="1">
      <c r="A159" s="221" t="str">
        <f t="shared" si="18"/>
        <v>ALTOMETRÔ RIOAGENTES - CTR</v>
      </c>
      <c r="B159" s="221" t="str">
        <f t="shared" si="20"/>
        <v>METRÔ RIO</v>
      </c>
      <c r="C159" s="221" t="str">
        <f>C158</f>
        <v>AGENTES - CTR</v>
      </c>
      <c r="D159" s="221" t="str">
        <f>E$2</f>
        <v>ALTO</v>
      </c>
      <c r="E159" s="222">
        <f>E28</f>
        <v>0</v>
      </c>
      <c r="H159" s="226"/>
      <c r="I159" s="226"/>
    </row>
    <row r="160" spans="1:9" s="221" customFormat="1">
      <c r="A160" s="221" t="str">
        <f t="shared" si="18"/>
        <v>MUITO ALTOMETRÔ RIOAGENTES - CTR</v>
      </c>
      <c r="B160" s="221" t="str">
        <f t="shared" si="20"/>
        <v>METRÔ RIO</v>
      </c>
      <c r="C160" s="221" t="str">
        <f>C159</f>
        <v>AGENTES - CTR</v>
      </c>
      <c r="D160" s="221" t="str">
        <f>F$2</f>
        <v>MUITO ALTO</v>
      </c>
      <c r="E160" s="222">
        <f>F28</f>
        <v>0</v>
      </c>
      <c r="H160" s="226"/>
      <c r="I160" s="226"/>
    </row>
    <row r="161" spans="1:11" s="221" customFormat="1" ht="15" customHeight="1">
      <c r="A161" s="221" t="str">
        <f t="shared" si="18"/>
        <v>MUITO BAIXOMETRÔ RIOSUPERVISORES - CTR</v>
      </c>
      <c r="B161" s="221" t="str">
        <f t="shared" si="20"/>
        <v>METRÔ RIO</v>
      </c>
      <c r="C161" s="221" t="str">
        <f>B29</f>
        <v>SUPERVISORES - CTR</v>
      </c>
      <c r="D161" s="221" t="s">
        <v>332</v>
      </c>
      <c r="E161" s="222">
        <f>C29</f>
        <v>0</v>
      </c>
      <c r="H161" s="226"/>
      <c r="I161" s="226"/>
    </row>
    <row r="162" spans="1:11" s="221" customFormat="1">
      <c r="A162" s="221" t="str">
        <f t="shared" si="18"/>
        <v>BAIXOMETRÔ RIOSUPERVISORES - CTR</v>
      </c>
      <c r="B162" s="221" t="str">
        <f t="shared" si="20"/>
        <v>METRÔ RIO</v>
      </c>
      <c r="C162" s="221" t="str">
        <f>C161</f>
        <v>SUPERVISORES - CTR</v>
      </c>
      <c r="D162" s="221" t="s">
        <v>333</v>
      </c>
      <c r="E162" s="222">
        <f>C29</f>
        <v>0</v>
      </c>
      <c r="H162" s="226"/>
      <c r="I162" s="226"/>
    </row>
    <row r="163" spans="1:11" s="221" customFormat="1">
      <c r="A163" s="221" t="str">
        <f t="shared" si="18"/>
        <v>MÉDIOMETRÔ RIOSUPERVISORES - CTR</v>
      </c>
      <c r="B163" s="221" t="str">
        <f t="shared" si="20"/>
        <v>METRÔ RIO</v>
      </c>
      <c r="C163" s="221" t="str">
        <f>C162</f>
        <v>SUPERVISORES - CTR</v>
      </c>
      <c r="D163" s="221" t="str">
        <f>D$2</f>
        <v>MÉDIO</v>
      </c>
      <c r="E163" s="222">
        <f>D29</f>
        <v>0</v>
      </c>
      <c r="H163" s="226"/>
      <c r="I163" s="226"/>
    </row>
    <row r="164" spans="1:11" s="221" customFormat="1">
      <c r="A164" s="221" t="str">
        <f t="shared" si="18"/>
        <v>ALTOMETRÔ RIOSUPERVISORES - CTR</v>
      </c>
      <c r="B164" s="221" t="str">
        <f t="shared" si="20"/>
        <v>METRÔ RIO</v>
      </c>
      <c r="C164" s="221" t="str">
        <f>C163</f>
        <v>SUPERVISORES - CTR</v>
      </c>
      <c r="D164" s="221" t="str">
        <f>E$2</f>
        <v>ALTO</v>
      </c>
      <c r="E164" s="222">
        <f>E29</f>
        <v>0</v>
      </c>
      <c r="H164" s="226"/>
      <c r="I164" s="226"/>
    </row>
    <row r="165" spans="1:11" s="221" customFormat="1">
      <c r="A165" s="221" t="str">
        <f t="shared" si="18"/>
        <v>MUITO ALTOMETRÔ RIOSUPERVISORES - CTR</v>
      </c>
      <c r="B165" s="221" t="str">
        <f t="shared" si="20"/>
        <v>METRÔ RIO</v>
      </c>
      <c r="C165" s="221" t="str">
        <f>C164</f>
        <v>SUPERVISORES - CTR</v>
      </c>
      <c r="D165" s="221" t="str">
        <f>F$2</f>
        <v>MUITO ALTO</v>
      </c>
      <c r="E165" s="222">
        <f>F29</f>
        <v>0</v>
      </c>
      <c r="H165" s="226"/>
      <c r="I165" s="226"/>
    </row>
    <row r="166" spans="1:11" s="226" customFormat="1">
      <c r="A166" s="221" t="str">
        <f t="shared" si="18"/>
        <v>MUITO BAIXOMETRÔ RIOAGENTES - SCR</v>
      </c>
      <c r="B166" s="221" t="str">
        <f t="shared" si="20"/>
        <v>METRÔ RIO</v>
      </c>
      <c r="C166" s="221" t="str">
        <f>B30</f>
        <v>AGENTES - SCR</v>
      </c>
      <c r="D166" s="226" t="s">
        <v>332</v>
      </c>
      <c r="E166" s="222">
        <f>C30</f>
        <v>0</v>
      </c>
      <c r="J166" s="221"/>
      <c r="K166" s="221"/>
    </row>
    <row r="167" spans="1:11" s="226" customFormat="1">
      <c r="A167" s="221" t="str">
        <f t="shared" si="18"/>
        <v>BAIXOMETRÔ RIOAGENTES - SCR</v>
      </c>
      <c r="B167" s="221" t="str">
        <f t="shared" si="20"/>
        <v>METRÔ RIO</v>
      </c>
      <c r="C167" s="221" t="str">
        <f t="shared" ref="C167:C170" si="21">C166</f>
        <v>AGENTES - SCR</v>
      </c>
      <c r="D167" s="226" t="s">
        <v>333</v>
      </c>
      <c r="E167" s="222">
        <f>C30</f>
        <v>0</v>
      </c>
      <c r="J167" s="221"/>
      <c r="K167" s="221"/>
    </row>
    <row r="168" spans="1:11" s="226" customFormat="1" ht="15.75" customHeight="1">
      <c r="A168" s="221" t="str">
        <f t="shared" si="18"/>
        <v>MÉDIOMETRÔ RIOAGENTES - SCR</v>
      </c>
      <c r="B168" s="221" t="str">
        <f t="shared" si="20"/>
        <v>METRÔ RIO</v>
      </c>
      <c r="C168" s="221" t="str">
        <f t="shared" si="21"/>
        <v>AGENTES - SCR</v>
      </c>
      <c r="D168" s="226" t="str">
        <f>D$2</f>
        <v>MÉDIO</v>
      </c>
      <c r="E168" s="222">
        <f>D30</f>
        <v>0</v>
      </c>
      <c r="J168" s="221"/>
      <c r="K168" s="221"/>
    </row>
    <row r="169" spans="1:11" s="226" customFormat="1">
      <c r="A169" s="221" t="str">
        <f t="shared" si="18"/>
        <v>ALTOMETRÔ RIOAGENTES - SCR</v>
      </c>
      <c r="B169" s="221" t="str">
        <f t="shared" si="20"/>
        <v>METRÔ RIO</v>
      </c>
      <c r="C169" s="221" t="str">
        <f t="shared" si="21"/>
        <v>AGENTES - SCR</v>
      </c>
      <c r="D169" s="226" t="str">
        <f>E$2</f>
        <v>ALTO</v>
      </c>
      <c r="E169" s="222">
        <f>E30</f>
        <v>0</v>
      </c>
      <c r="J169" s="221"/>
      <c r="K169" s="221"/>
    </row>
    <row r="170" spans="1:11" s="226" customFormat="1">
      <c r="A170" s="221" t="str">
        <f t="shared" si="18"/>
        <v>MUITO ALTOMETRÔ RIOAGENTES - SCR</v>
      </c>
      <c r="B170" s="221" t="str">
        <f t="shared" si="20"/>
        <v>METRÔ RIO</v>
      </c>
      <c r="C170" s="221" t="str">
        <f t="shared" si="21"/>
        <v>AGENTES - SCR</v>
      </c>
      <c r="D170" s="226" t="str">
        <f>F$2</f>
        <v>MUITO ALTO</v>
      </c>
      <c r="E170" s="222">
        <f>F30</f>
        <v>0</v>
      </c>
    </row>
    <row r="171" spans="1:11" s="226" customFormat="1" ht="15" customHeight="1">
      <c r="A171" s="221" t="str">
        <f t="shared" si="18"/>
        <v>MUITO BAIXOMETRÔ RIOSUPERVISORES - SCR</v>
      </c>
      <c r="B171" s="221" t="str">
        <f t="shared" si="20"/>
        <v>METRÔ RIO</v>
      </c>
      <c r="C171" s="221" t="str">
        <f>B31</f>
        <v>SUPERVISORES - SCR</v>
      </c>
      <c r="D171" s="226" t="s">
        <v>332</v>
      </c>
      <c r="E171" s="222">
        <f>C31</f>
        <v>0</v>
      </c>
    </row>
    <row r="172" spans="1:11" s="226" customFormat="1" ht="15" customHeight="1">
      <c r="A172" s="221" t="str">
        <f t="shared" si="18"/>
        <v>BAIXOMETRÔ RIOSUPERVISORES - SCR</v>
      </c>
      <c r="B172" s="221" t="str">
        <f t="shared" si="20"/>
        <v>METRÔ RIO</v>
      </c>
      <c r="C172" s="221" t="str">
        <f t="shared" ref="C172:C175" si="22">C171</f>
        <v>SUPERVISORES - SCR</v>
      </c>
      <c r="D172" s="226" t="s">
        <v>333</v>
      </c>
      <c r="E172" s="222">
        <f>C31</f>
        <v>0</v>
      </c>
    </row>
    <row r="173" spans="1:11" s="226" customFormat="1" ht="15" customHeight="1">
      <c r="A173" s="221" t="str">
        <f t="shared" si="18"/>
        <v>MÉDIOMETRÔ RIOSUPERVISORES - SCR</v>
      </c>
      <c r="B173" s="221" t="str">
        <f t="shared" si="20"/>
        <v>METRÔ RIO</v>
      </c>
      <c r="C173" s="221" t="str">
        <f t="shared" si="22"/>
        <v>SUPERVISORES - SCR</v>
      </c>
      <c r="D173" s="226" t="str">
        <f>D$2</f>
        <v>MÉDIO</v>
      </c>
      <c r="E173" s="222">
        <f>D31</f>
        <v>0</v>
      </c>
    </row>
    <row r="174" spans="1:11" s="226" customFormat="1" ht="15" customHeight="1">
      <c r="A174" s="221" t="str">
        <f t="shared" si="18"/>
        <v>ALTOMETRÔ RIOSUPERVISORES - SCR</v>
      </c>
      <c r="B174" s="221" t="str">
        <f t="shared" si="20"/>
        <v>METRÔ RIO</v>
      </c>
      <c r="C174" s="221" t="str">
        <f t="shared" si="22"/>
        <v>SUPERVISORES - SCR</v>
      </c>
      <c r="D174" s="226" t="str">
        <f>E$2</f>
        <v>ALTO</v>
      </c>
      <c r="E174" s="222">
        <f>E31</f>
        <v>0</v>
      </c>
    </row>
    <row r="175" spans="1:11" s="226" customFormat="1" ht="15" customHeight="1">
      <c r="A175" s="221" t="str">
        <f t="shared" si="18"/>
        <v>MUITO ALTOMETRÔ RIOSUPERVISORES - SCR</v>
      </c>
      <c r="B175" s="221" t="str">
        <f t="shared" si="20"/>
        <v>METRÔ RIO</v>
      </c>
      <c r="C175" s="221" t="str">
        <f t="shared" si="22"/>
        <v>SUPERVISORES - SCR</v>
      </c>
      <c r="D175" s="226" t="str">
        <f>F$2</f>
        <v>MUITO ALTO</v>
      </c>
      <c r="E175" s="222">
        <f>F31</f>
        <v>0</v>
      </c>
    </row>
    <row r="176" spans="1:11" s="226" customFormat="1" ht="15" customHeight="1">
      <c r="A176" s="221" t="str">
        <f t="shared" si="18"/>
        <v>MUITO BAIXOMETRÔ RIOAGENTES - MRC</v>
      </c>
      <c r="B176" s="221" t="str">
        <f t="shared" si="20"/>
        <v>METRÔ RIO</v>
      </c>
      <c r="C176" s="221" t="str">
        <f>B32</f>
        <v>AGENTES - MRC</v>
      </c>
      <c r="D176" s="226" t="s">
        <v>332</v>
      </c>
      <c r="E176" s="222">
        <f>C32</f>
        <v>0</v>
      </c>
    </row>
    <row r="177" spans="1:9" s="226" customFormat="1" ht="15" customHeight="1">
      <c r="A177" s="221" t="str">
        <f t="shared" si="18"/>
        <v>BAIXOMETRÔ RIOAGENTES - MRC</v>
      </c>
      <c r="B177" s="221" t="str">
        <f t="shared" si="20"/>
        <v>METRÔ RIO</v>
      </c>
      <c r="C177" s="221" t="str">
        <f t="shared" ref="C177:C180" si="23">C176</f>
        <v>AGENTES - MRC</v>
      </c>
      <c r="D177" s="226" t="s">
        <v>333</v>
      </c>
      <c r="E177" s="222">
        <f>C32</f>
        <v>0</v>
      </c>
    </row>
    <row r="178" spans="1:9" s="226" customFormat="1" ht="15" customHeight="1">
      <c r="A178" s="221" t="str">
        <f t="shared" si="18"/>
        <v>MÉDIOMETRÔ RIOAGENTES - MRC</v>
      </c>
      <c r="B178" s="221" t="str">
        <f t="shared" si="20"/>
        <v>METRÔ RIO</v>
      </c>
      <c r="C178" s="221" t="str">
        <f t="shared" si="23"/>
        <v>AGENTES - MRC</v>
      </c>
      <c r="D178" s="226" t="str">
        <f>D$2</f>
        <v>MÉDIO</v>
      </c>
      <c r="E178" s="222">
        <f>D32</f>
        <v>0</v>
      </c>
    </row>
    <row r="179" spans="1:9" s="226" customFormat="1" ht="15" customHeight="1">
      <c r="A179" s="221" t="str">
        <f t="shared" si="18"/>
        <v>ALTOMETRÔ RIOAGENTES - MRC</v>
      </c>
      <c r="B179" s="221" t="str">
        <f t="shared" si="20"/>
        <v>METRÔ RIO</v>
      </c>
      <c r="C179" s="221" t="str">
        <f t="shared" si="23"/>
        <v>AGENTES - MRC</v>
      </c>
      <c r="D179" s="226" t="str">
        <f>E$2</f>
        <v>ALTO</v>
      </c>
      <c r="E179" s="222">
        <f>E32</f>
        <v>0</v>
      </c>
    </row>
    <row r="180" spans="1:9" s="226" customFormat="1" ht="15" customHeight="1">
      <c r="A180" s="221" t="str">
        <f t="shared" si="18"/>
        <v>MUITO ALTOMETRÔ RIOAGENTES - MRC</v>
      </c>
      <c r="B180" s="221" t="str">
        <f t="shared" si="20"/>
        <v>METRÔ RIO</v>
      </c>
      <c r="C180" s="221" t="str">
        <f t="shared" si="23"/>
        <v>AGENTES - MRC</v>
      </c>
      <c r="D180" s="226" t="str">
        <f>F$2</f>
        <v>MUITO ALTO</v>
      </c>
      <c r="E180" s="222">
        <f>F32</f>
        <v>0</v>
      </c>
    </row>
    <row r="181" spans="1:9" s="226" customFormat="1" ht="15" customHeight="1">
      <c r="A181" s="221" t="str">
        <f t="shared" si="18"/>
        <v>MUITO BAIXOMETRÔ RIOSUPERVISORES - MRC</v>
      </c>
      <c r="B181" s="221" t="str">
        <f t="shared" si="20"/>
        <v>METRÔ RIO</v>
      </c>
      <c r="C181" s="221" t="str">
        <f>B33</f>
        <v>SUPERVISORES - MRC</v>
      </c>
      <c r="D181" s="226" t="s">
        <v>332</v>
      </c>
      <c r="E181" s="222">
        <f>C33</f>
        <v>0</v>
      </c>
    </row>
    <row r="182" spans="1:9" s="226" customFormat="1" ht="15" customHeight="1">
      <c r="A182" s="221" t="str">
        <f t="shared" si="18"/>
        <v>BAIXOMETRÔ RIOSUPERVISORES - MRC</v>
      </c>
      <c r="B182" s="221" t="str">
        <f t="shared" si="20"/>
        <v>METRÔ RIO</v>
      </c>
      <c r="C182" s="221" t="str">
        <f t="shared" ref="C182:C185" si="24">C181</f>
        <v>SUPERVISORES - MRC</v>
      </c>
      <c r="D182" s="226" t="s">
        <v>333</v>
      </c>
      <c r="E182" s="222">
        <f>C33</f>
        <v>0</v>
      </c>
    </row>
    <row r="183" spans="1:9" s="226" customFormat="1" ht="15" customHeight="1">
      <c r="A183" s="221" t="str">
        <f t="shared" si="18"/>
        <v>MÉDIOMETRÔ RIOSUPERVISORES - MRC</v>
      </c>
      <c r="B183" s="221" t="str">
        <f t="shared" si="20"/>
        <v>METRÔ RIO</v>
      </c>
      <c r="C183" s="221" t="str">
        <f t="shared" si="24"/>
        <v>SUPERVISORES - MRC</v>
      </c>
      <c r="D183" s="226" t="str">
        <f>D$2</f>
        <v>MÉDIO</v>
      </c>
      <c r="E183" s="222">
        <f>D33</f>
        <v>0</v>
      </c>
    </row>
    <row r="184" spans="1:9" s="226" customFormat="1" ht="15" customHeight="1">
      <c r="A184" s="221" t="str">
        <f t="shared" si="18"/>
        <v>ALTOMETRÔ RIOSUPERVISORES - MRC</v>
      </c>
      <c r="B184" s="221" t="str">
        <f t="shared" si="20"/>
        <v>METRÔ RIO</v>
      </c>
      <c r="C184" s="221" t="str">
        <f t="shared" si="24"/>
        <v>SUPERVISORES - MRC</v>
      </c>
      <c r="D184" s="226" t="str">
        <f>E$2</f>
        <v>ALTO</v>
      </c>
      <c r="E184" s="222">
        <f>E33</f>
        <v>0</v>
      </c>
    </row>
    <row r="185" spans="1:9" s="226" customFormat="1" ht="15" customHeight="1">
      <c r="A185" s="221" t="str">
        <f t="shared" si="18"/>
        <v>MUITO ALTOMETRÔ RIOSUPERVISORES - MRC</v>
      </c>
      <c r="B185" s="221" t="str">
        <f t="shared" si="20"/>
        <v>METRÔ RIO</v>
      </c>
      <c r="C185" s="221" t="str">
        <f t="shared" si="24"/>
        <v>SUPERVISORES - MRC</v>
      </c>
      <c r="D185" s="226" t="str">
        <f>F$2</f>
        <v>MUITO ALTO</v>
      </c>
      <c r="E185" s="222">
        <f>F33</f>
        <v>0</v>
      </c>
    </row>
    <row r="186" spans="1:9" s="226" customFormat="1" ht="15" customHeight="1">
      <c r="A186" s="221" t="str">
        <f t="shared" ref="A186:A190" si="25">D186&amp;B186&amp;C186</f>
        <v>MUITO BAIXOMETRÔ RIOAGENTES - SFX</v>
      </c>
      <c r="B186" s="221" t="str">
        <f t="shared" si="20"/>
        <v>METRÔ RIO</v>
      </c>
      <c r="C186" s="221" t="str">
        <f>B34</f>
        <v>AGENTES - SFX</v>
      </c>
      <c r="D186" s="226" t="s">
        <v>332</v>
      </c>
      <c r="E186" s="222">
        <f>C34</f>
        <v>0</v>
      </c>
    </row>
    <row r="187" spans="1:9" s="226" customFormat="1" ht="15" customHeight="1">
      <c r="A187" s="221" t="str">
        <f t="shared" si="25"/>
        <v>BAIXOMETRÔ RIOAGENTES - SFX</v>
      </c>
      <c r="B187" s="221" t="str">
        <f t="shared" si="20"/>
        <v>METRÔ RIO</v>
      </c>
      <c r="C187" s="221" t="str">
        <f t="shared" ref="C187:C190" si="26">C186</f>
        <v>AGENTES - SFX</v>
      </c>
      <c r="D187" s="226" t="s">
        <v>333</v>
      </c>
      <c r="E187" s="222">
        <f>C34</f>
        <v>0</v>
      </c>
    </row>
    <row r="188" spans="1:9" s="226" customFormat="1" ht="15" customHeight="1">
      <c r="A188" s="221" t="str">
        <f t="shared" si="25"/>
        <v>MÉDIOMETRÔ RIOAGENTES - SFX</v>
      </c>
      <c r="B188" s="221" t="str">
        <f t="shared" si="20"/>
        <v>METRÔ RIO</v>
      </c>
      <c r="C188" s="221" t="str">
        <f t="shared" si="26"/>
        <v>AGENTES - SFX</v>
      </c>
      <c r="D188" s="226" t="str">
        <f>D$2</f>
        <v>MÉDIO</v>
      </c>
      <c r="E188" s="222">
        <f>D34</f>
        <v>0</v>
      </c>
      <c r="H188" s="221"/>
      <c r="I188" s="221"/>
    </row>
    <row r="189" spans="1:9" s="226" customFormat="1" ht="15" customHeight="1">
      <c r="A189" s="221" t="str">
        <f t="shared" si="25"/>
        <v>ALTOMETRÔ RIOAGENTES - SFX</v>
      </c>
      <c r="B189" s="221" t="str">
        <f t="shared" si="20"/>
        <v>METRÔ RIO</v>
      </c>
      <c r="C189" s="221" t="str">
        <f t="shared" si="26"/>
        <v>AGENTES - SFX</v>
      </c>
      <c r="D189" s="226" t="str">
        <f>E$2</f>
        <v>ALTO</v>
      </c>
      <c r="E189" s="222">
        <f>E34</f>
        <v>0</v>
      </c>
      <c r="H189" s="221"/>
      <c r="I189" s="221"/>
    </row>
    <row r="190" spans="1:9" s="226" customFormat="1" ht="15" customHeight="1">
      <c r="A190" s="221" t="str">
        <f t="shared" si="25"/>
        <v>MUITO ALTOMETRÔ RIOAGENTES - SFX</v>
      </c>
      <c r="B190" s="221" t="str">
        <f t="shared" si="20"/>
        <v>METRÔ RIO</v>
      </c>
      <c r="C190" s="221" t="str">
        <f t="shared" si="26"/>
        <v>AGENTES - SFX</v>
      </c>
      <c r="D190" s="226" t="str">
        <f>F$2</f>
        <v>MUITO ALTO</v>
      </c>
      <c r="E190" s="222">
        <f>F34</f>
        <v>0</v>
      </c>
      <c r="H190" s="221"/>
      <c r="I190" s="221"/>
    </row>
    <row r="191" spans="1:9" s="226" customFormat="1" ht="15" customHeight="1">
      <c r="A191" s="221" t="str">
        <f t="shared" ref="A191:A230" si="27">D191&amp;B191&amp;C191</f>
        <v>MUITO BAIXOMETRÔ RIOSUPERVISORES - SFX</v>
      </c>
      <c r="B191" s="221" t="str">
        <f t="shared" si="20"/>
        <v>METRÔ RIO</v>
      </c>
      <c r="C191" s="221" t="str">
        <f>B35</f>
        <v>SUPERVISORES - SFX</v>
      </c>
      <c r="D191" s="226" t="s">
        <v>332</v>
      </c>
      <c r="E191" s="222">
        <f>C35</f>
        <v>0</v>
      </c>
    </row>
    <row r="192" spans="1:9" s="226" customFormat="1" ht="15" customHeight="1">
      <c r="A192" s="221" t="str">
        <f t="shared" si="27"/>
        <v>BAIXOMETRÔ RIOSUPERVISORES - SFX</v>
      </c>
      <c r="B192" s="221" t="str">
        <f t="shared" si="20"/>
        <v>METRÔ RIO</v>
      </c>
      <c r="C192" s="221" t="str">
        <f t="shared" ref="C192:C195" si="28">C191</f>
        <v>SUPERVISORES - SFX</v>
      </c>
      <c r="D192" s="226" t="s">
        <v>333</v>
      </c>
      <c r="E192" s="222">
        <f>C35</f>
        <v>0</v>
      </c>
    </row>
    <row r="193" spans="1:11" s="226" customFormat="1" ht="15" customHeight="1">
      <c r="A193" s="221" t="str">
        <f t="shared" si="27"/>
        <v>MÉDIOMETRÔ RIOSUPERVISORES - SFX</v>
      </c>
      <c r="B193" s="221" t="str">
        <f t="shared" si="20"/>
        <v>METRÔ RIO</v>
      </c>
      <c r="C193" s="221" t="str">
        <f t="shared" si="28"/>
        <v>SUPERVISORES - SFX</v>
      </c>
      <c r="D193" s="226" t="str">
        <f>D$2</f>
        <v>MÉDIO</v>
      </c>
      <c r="E193" s="222">
        <f>D35</f>
        <v>0</v>
      </c>
      <c r="H193" s="221"/>
      <c r="I193" s="221"/>
    </row>
    <row r="194" spans="1:11" s="226" customFormat="1" ht="15" customHeight="1">
      <c r="A194" s="221" t="str">
        <f t="shared" si="27"/>
        <v>ALTOMETRÔ RIOSUPERVISORES - SFX</v>
      </c>
      <c r="B194" s="221" t="str">
        <f t="shared" si="20"/>
        <v>METRÔ RIO</v>
      </c>
      <c r="C194" s="221" t="str">
        <f t="shared" si="28"/>
        <v>SUPERVISORES - SFX</v>
      </c>
      <c r="D194" s="226" t="str">
        <f>E$2</f>
        <v>ALTO</v>
      </c>
      <c r="E194" s="222">
        <f>E35</f>
        <v>0</v>
      </c>
      <c r="H194" s="221"/>
      <c r="I194" s="221"/>
    </row>
    <row r="195" spans="1:11" s="226" customFormat="1" ht="15" customHeight="1">
      <c r="A195" s="221" t="str">
        <f t="shared" si="27"/>
        <v>MUITO ALTOMETRÔ RIOSUPERVISORES - SFX</v>
      </c>
      <c r="B195" s="221" t="str">
        <f t="shared" si="20"/>
        <v>METRÔ RIO</v>
      </c>
      <c r="C195" s="221" t="str">
        <f t="shared" si="28"/>
        <v>SUPERVISORES - SFX</v>
      </c>
      <c r="D195" s="226" t="str">
        <f>F$2</f>
        <v>MUITO ALTO</v>
      </c>
      <c r="E195" s="222">
        <f>F35</f>
        <v>0</v>
      </c>
      <c r="H195" s="221"/>
      <c r="I195" s="221"/>
    </row>
    <row r="196" spans="1:11" s="137" customFormat="1" ht="15" customHeight="1">
      <c r="A196" s="137" t="str">
        <f t="shared" si="27"/>
        <v>MUITO BAIXOSUPERVIAAGENTES - CTR</v>
      </c>
      <c r="B196" s="137" t="str">
        <f t="shared" ref="B196:B235" si="29">A$36</f>
        <v>SUPERVIA</v>
      </c>
      <c r="C196" s="137" t="str">
        <f>B36</f>
        <v>AGENTES - CTR</v>
      </c>
      <c r="D196" s="137" t="s">
        <v>332</v>
      </c>
      <c r="E196" s="230">
        <f>C36</f>
        <v>0</v>
      </c>
    </row>
    <row r="197" spans="1:11" s="137" customFormat="1">
      <c r="A197" s="137" t="str">
        <f t="shared" si="27"/>
        <v>BAIXOSUPERVIAAGENTES - CTR</v>
      </c>
      <c r="B197" s="137" t="str">
        <f t="shared" si="29"/>
        <v>SUPERVIA</v>
      </c>
      <c r="C197" s="137" t="str">
        <f>C196</f>
        <v>AGENTES - CTR</v>
      </c>
      <c r="D197" s="137" t="s">
        <v>333</v>
      </c>
      <c r="E197" s="230">
        <f>C36</f>
        <v>0</v>
      </c>
    </row>
    <row r="198" spans="1:11" s="137" customFormat="1">
      <c r="A198" s="137" t="str">
        <f t="shared" si="27"/>
        <v>MÉDIOSUPERVIAAGENTES - CTR</v>
      </c>
      <c r="B198" s="137" t="str">
        <f t="shared" si="29"/>
        <v>SUPERVIA</v>
      </c>
      <c r="C198" s="137" t="str">
        <f>C197</f>
        <v>AGENTES - CTR</v>
      </c>
      <c r="D198" s="137" t="str">
        <f>D$2</f>
        <v>MÉDIO</v>
      </c>
      <c r="E198" s="230">
        <f>D36</f>
        <v>0</v>
      </c>
      <c r="H198" s="199"/>
      <c r="I198" s="199"/>
    </row>
    <row r="199" spans="1:11" s="137" customFormat="1">
      <c r="A199" s="137" t="str">
        <f t="shared" si="27"/>
        <v>ALTOSUPERVIAAGENTES - CTR</v>
      </c>
      <c r="B199" s="137" t="str">
        <f t="shared" si="29"/>
        <v>SUPERVIA</v>
      </c>
      <c r="C199" s="137" t="str">
        <f>C198</f>
        <v>AGENTES - CTR</v>
      </c>
      <c r="D199" s="137" t="str">
        <f>E$2</f>
        <v>ALTO</v>
      </c>
      <c r="E199" s="230">
        <f>E36</f>
        <v>0</v>
      </c>
      <c r="H199" s="199"/>
      <c r="I199" s="199"/>
    </row>
    <row r="200" spans="1:11" s="137" customFormat="1">
      <c r="A200" s="137" t="str">
        <f t="shared" si="27"/>
        <v>MUITO ALTOSUPERVIAAGENTES - CTR</v>
      </c>
      <c r="B200" s="137" t="str">
        <f t="shared" si="29"/>
        <v>SUPERVIA</v>
      </c>
      <c r="C200" s="137" t="str">
        <f>C199</f>
        <v>AGENTES - CTR</v>
      </c>
      <c r="D200" s="137" t="str">
        <f>F$2</f>
        <v>MUITO ALTO</v>
      </c>
      <c r="E200" s="230">
        <f>F36</f>
        <v>0</v>
      </c>
      <c r="H200" s="199"/>
      <c r="I200" s="199"/>
    </row>
    <row r="201" spans="1:11" s="137" customFormat="1" ht="15" customHeight="1">
      <c r="A201" s="137" t="str">
        <f t="shared" si="27"/>
        <v>MUITO BAIXOSUPERVIASUPERVISORES - CTR</v>
      </c>
      <c r="B201" s="137" t="str">
        <f t="shared" si="29"/>
        <v>SUPERVIA</v>
      </c>
      <c r="C201" s="137" t="str">
        <f>B37</f>
        <v>SUPERVISORES - CTR</v>
      </c>
      <c r="D201" s="137" t="s">
        <v>332</v>
      </c>
      <c r="E201" s="230">
        <f>C37</f>
        <v>0</v>
      </c>
      <c r="H201" s="199"/>
      <c r="I201" s="199"/>
    </row>
    <row r="202" spans="1:11" s="137" customFormat="1">
      <c r="A202" s="137" t="str">
        <f t="shared" si="27"/>
        <v>BAIXOSUPERVIASUPERVISORES - CTR</v>
      </c>
      <c r="B202" s="137" t="str">
        <f t="shared" si="29"/>
        <v>SUPERVIA</v>
      </c>
      <c r="C202" s="137" t="str">
        <f>C201</f>
        <v>SUPERVISORES - CTR</v>
      </c>
      <c r="D202" s="137" t="s">
        <v>333</v>
      </c>
      <c r="E202" s="230">
        <f>C37</f>
        <v>0</v>
      </c>
      <c r="H202" s="199"/>
      <c r="I202" s="199"/>
    </row>
    <row r="203" spans="1:11" s="137" customFormat="1">
      <c r="A203" s="137" t="str">
        <f t="shared" si="27"/>
        <v>MÉDIOSUPERVIASUPERVISORES - CTR</v>
      </c>
      <c r="B203" s="137" t="str">
        <f t="shared" si="29"/>
        <v>SUPERVIA</v>
      </c>
      <c r="C203" s="137" t="str">
        <f>C202</f>
        <v>SUPERVISORES - CTR</v>
      </c>
      <c r="D203" s="137" t="str">
        <f>D$2</f>
        <v>MÉDIO</v>
      </c>
      <c r="E203" s="230">
        <f>D37</f>
        <v>0</v>
      </c>
      <c r="H203" s="199"/>
      <c r="I203" s="199"/>
    </row>
    <row r="204" spans="1:11" s="137" customFormat="1">
      <c r="A204" s="137" t="str">
        <f t="shared" si="27"/>
        <v>ALTOSUPERVIASUPERVISORES - CTR</v>
      </c>
      <c r="B204" s="137" t="str">
        <f t="shared" si="29"/>
        <v>SUPERVIA</v>
      </c>
      <c r="C204" s="137" t="str">
        <f>C203</f>
        <v>SUPERVISORES - CTR</v>
      </c>
      <c r="D204" s="137" t="str">
        <f>E$2</f>
        <v>ALTO</v>
      </c>
      <c r="E204" s="230">
        <f>E37</f>
        <v>0</v>
      </c>
      <c r="H204" s="199"/>
      <c r="I204" s="199"/>
    </row>
    <row r="205" spans="1:11" s="137" customFormat="1">
      <c r="A205" s="137" t="str">
        <f t="shared" si="27"/>
        <v>MUITO ALTOSUPERVIASUPERVISORES - CTR</v>
      </c>
      <c r="B205" s="137" t="str">
        <f t="shared" si="29"/>
        <v>SUPERVIA</v>
      </c>
      <c r="C205" s="137" t="str">
        <f>C204</f>
        <v>SUPERVISORES - CTR</v>
      </c>
      <c r="D205" s="137" t="str">
        <f>F$2</f>
        <v>MUITO ALTO</v>
      </c>
      <c r="E205" s="230">
        <f>F37</f>
        <v>0</v>
      </c>
      <c r="H205" s="199"/>
      <c r="I205" s="199"/>
    </row>
    <row r="206" spans="1:11" s="199" customFormat="1">
      <c r="A206" s="137" t="str">
        <f t="shared" si="27"/>
        <v>MUITO BAIXOSUPERVIAAGENTES - SCR</v>
      </c>
      <c r="B206" s="137" t="str">
        <f t="shared" si="29"/>
        <v>SUPERVIA</v>
      </c>
      <c r="C206" s="137" t="str">
        <f>B38</f>
        <v>AGENTES - SCR</v>
      </c>
      <c r="D206" s="199" t="s">
        <v>332</v>
      </c>
      <c r="E206" s="230">
        <f>C38</f>
        <v>0</v>
      </c>
      <c r="J206" s="137"/>
      <c r="K206" s="137"/>
    </row>
    <row r="207" spans="1:11" s="199" customFormat="1">
      <c r="A207" s="137" t="str">
        <f t="shared" si="27"/>
        <v>BAIXOSUPERVIAAGENTES - SCR</v>
      </c>
      <c r="B207" s="137" t="str">
        <f t="shared" si="29"/>
        <v>SUPERVIA</v>
      </c>
      <c r="C207" s="137" t="str">
        <f t="shared" ref="C207:C210" si="30">C206</f>
        <v>AGENTES - SCR</v>
      </c>
      <c r="D207" s="199" t="s">
        <v>333</v>
      </c>
      <c r="E207" s="230">
        <f>C38</f>
        <v>0</v>
      </c>
      <c r="J207" s="137"/>
      <c r="K207" s="137"/>
    </row>
    <row r="208" spans="1:11" s="199" customFormat="1" ht="15.75" customHeight="1">
      <c r="A208" s="137" t="str">
        <f t="shared" si="27"/>
        <v>MÉDIOSUPERVIAAGENTES - SCR</v>
      </c>
      <c r="B208" s="137" t="str">
        <f t="shared" si="29"/>
        <v>SUPERVIA</v>
      </c>
      <c r="C208" s="137" t="str">
        <f t="shared" si="30"/>
        <v>AGENTES - SCR</v>
      </c>
      <c r="D208" s="199" t="str">
        <f>D$2</f>
        <v>MÉDIO</v>
      </c>
      <c r="E208" s="230">
        <f>D38</f>
        <v>0</v>
      </c>
      <c r="J208" s="137"/>
      <c r="K208" s="137"/>
    </row>
    <row r="209" spans="1:11" s="199" customFormat="1">
      <c r="A209" s="137" t="str">
        <f t="shared" si="27"/>
        <v>ALTOSUPERVIAAGENTES - SCR</v>
      </c>
      <c r="B209" s="137" t="str">
        <f t="shared" si="29"/>
        <v>SUPERVIA</v>
      </c>
      <c r="C209" s="137" t="str">
        <f t="shared" si="30"/>
        <v>AGENTES - SCR</v>
      </c>
      <c r="D209" s="199" t="str">
        <f>E$2</f>
        <v>ALTO</v>
      </c>
      <c r="E209" s="230">
        <f>E38</f>
        <v>0</v>
      </c>
      <c r="J209" s="137"/>
      <c r="K209" s="137"/>
    </row>
    <row r="210" spans="1:11" s="199" customFormat="1">
      <c r="A210" s="137" t="str">
        <f t="shared" si="27"/>
        <v>MUITO ALTOSUPERVIAAGENTES - SCR</v>
      </c>
      <c r="B210" s="137" t="str">
        <f t="shared" si="29"/>
        <v>SUPERVIA</v>
      </c>
      <c r="C210" s="137" t="str">
        <f t="shared" si="30"/>
        <v>AGENTES - SCR</v>
      </c>
      <c r="D210" s="199" t="str">
        <f>F$2</f>
        <v>MUITO ALTO</v>
      </c>
      <c r="E210" s="230">
        <f>F38</f>
        <v>0</v>
      </c>
    </row>
    <row r="211" spans="1:11" s="199" customFormat="1" ht="15" customHeight="1">
      <c r="A211" s="137" t="str">
        <f t="shared" si="27"/>
        <v>MUITO BAIXOSUPERVIASUPERVISORES - SCR</v>
      </c>
      <c r="B211" s="137" t="str">
        <f t="shared" si="29"/>
        <v>SUPERVIA</v>
      </c>
      <c r="C211" s="137" t="str">
        <f>B39</f>
        <v>SUPERVISORES - SCR</v>
      </c>
      <c r="D211" s="199" t="s">
        <v>332</v>
      </c>
      <c r="E211" s="230">
        <f>C39</f>
        <v>0</v>
      </c>
    </row>
    <row r="212" spans="1:11" s="199" customFormat="1" ht="15" customHeight="1">
      <c r="A212" s="137" t="str">
        <f t="shared" si="27"/>
        <v>BAIXOSUPERVIASUPERVISORES - SCR</v>
      </c>
      <c r="B212" s="137" t="str">
        <f t="shared" si="29"/>
        <v>SUPERVIA</v>
      </c>
      <c r="C212" s="137" t="str">
        <f t="shared" ref="C212:C215" si="31">C211</f>
        <v>SUPERVISORES - SCR</v>
      </c>
      <c r="D212" s="199" t="s">
        <v>333</v>
      </c>
      <c r="E212" s="230">
        <f>C39</f>
        <v>0</v>
      </c>
    </row>
    <row r="213" spans="1:11" s="199" customFormat="1" ht="15" customHeight="1">
      <c r="A213" s="137" t="str">
        <f t="shared" si="27"/>
        <v>MÉDIOSUPERVIASUPERVISORES - SCR</v>
      </c>
      <c r="B213" s="137" t="str">
        <f t="shared" si="29"/>
        <v>SUPERVIA</v>
      </c>
      <c r="C213" s="137" t="str">
        <f t="shared" si="31"/>
        <v>SUPERVISORES - SCR</v>
      </c>
      <c r="D213" s="199" t="str">
        <f>D$2</f>
        <v>MÉDIO</v>
      </c>
      <c r="E213" s="230">
        <f>D39</f>
        <v>0</v>
      </c>
    </row>
    <row r="214" spans="1:11" s="199" customFormat="1" ht="15" customHeight="1">
      <c r="A214" s="137" t="str">
        <f t="shared" si="27"/>
        <v>ALTOSUPERVIASUPERVISORES - SCR</v>
      </c>
      <c r="B214" s="137" t="str">
        <f t="shared" si="29"/>
        <v>SUPERVIA</v>
      </c>
      <c r="C214" s="137" t="str">
        <f t="shared" si="31"/>
        <v>SUPERVISORES - SCR</v>
      </c>
      <c r="D214" s="199" t="str">
        <f>E$2</f>
        <v>ALTO</v>
      </c>
      <c r="E214" s="230">
        <f>E39</f>
        <v>0</v>
      </c>
    </row>
    <row r="215" spans="1:11" s="199" customFormat="1" ht="15" customHeight="1">
      <c r="A215" s="137" t="str">
        <f t="shared" si="27"/>
        <v>MUITO ALTOSUPERVIASUPERVISORES - SCR</v>
      </c>
      <c r="B215" s="137" t="str">
        <f t="shared" si="29"/>
        <v>SUPERVIA</v>
      </c>
      <c r="C215" s="137" t="str">
        <f t="shared" si="31"/>
        <v>SUPERVISORES - SCR</v>
      </c>
      <c r="D215" s="199" t="str">
        <f>F$2</f>
        <v>MUITO ALTO</v>
      </c>
      <c r="E215" s="230">
        <f>F39</f>
        <v>0</v>
      </c>
    </row>
    <row r="216" spans="1:11" s="199" customFormat="1" ht="15" customHeight="1">
      <c r="A216" s="137" t="str">
        <f t="shared" si="27"/>
        <v>MUITO BAIXOSUPERVIAAGENTES - MRC</v>
      </c>
      <c r="B216" s="137" t="str">
        <f t="shared" si="29"/>
        <v>SUPERVIA</v>
      </c>
      <c r="C216" s="137" t="str">
        <f>B40</f>
        <v>AGENTES - MRC</v>
      </c>
      <c r="D216" s="199" t="s">
        <v>332</v>
      </c>
      <c r="E216" s="230">
        <f>C40</f>
        <v>0</v>
      </c>
    </row>
    <row r="217" spans="1:11" s="199" customFormat="1" ht="15" customHeight="1">
      <c r="A217" s="137" t="str">
        <f t="shared" si="27"/>
        <v>BAIXOSUPERVIAAGENTES - MRC</v>
      </c>
      <c r="B217" s="137" t="str">
        <f t="shared" si="29"/>
        <v>SUPERVIA</v>
      </c>
      <c r="C217" s="137" t="str">
        <f t="shared" ref="C217:C220" si="32">C216</f>
        <v>AGENTES - MRC</v>
      </c>
      <c r="D217" s="199" t="s">
        <v>333</v>
      </c>
      <c r="E217" s="230">
        <f>C40</f>
        <v>0</v>
      </c>
    </row>
    <row r="218" spans="1:11" s="199" customFormat="1" ht="15" customHeight="1">
      <c r="A218" s="137" t="str">
        <f t="shared" si="27"/>
        <v>MÉDIOSUPERVIAAGENTES - MRC</v>
      </c>
      <c r="B218" s="137" t="str">
        <f t="shared" si="29"/>
        <v>SUPERVIA</v>
      </c>
      <c r="C218" s="137" t="str">
        <f t="shared" si="32"/>
        <v>AGENTES - MRC</v>
      </c>
      <c r="D218" s="199" t="str">
        <f>D$2</f>
        <v>MÉDIO</v>
      </c>
      <c r="E218" s="230">
        <f>D40</f>
        <v>0</v>
      </c>
    </row>
    <row r="219" spans="1:11" s="199" customFormat="1" ht="15" customHeight="1">
      <c r="A219" s="137" t="str">
        <f t="shared" si="27"/>
        <v>ALTOSUPERVIAAGENTES - MRC</v>
      </c>
      <c r="B219" s="137" t="str">
        <f t="shared" si="29"/>
        <v>SUPERVIA</v>
      </c>
      <c r="C219" s="137" t="str">
        <f t="shared" si="32"/>
        <v>AGENTES - MRC</v>
      </c>
      <c r="D219" s="199" t="str">
        <f>E$2</f>
        <v>ALTO</v>
      </c>
      <c r="E219" s="230">
        <f>E40</f>
        <v>0</v>
      </c>
    </row>
    <row r="220" spans="1:11" s="199" customFormat="1" ht="15" customHeight="1">
      <c r="A220" s="137" t="str">
        <f t="shared" si="27"/>
        <v>MUITO ALTOSUPERVIAAGENTES - MRC</v>
      </c>
      <c r="B220" s="137" t="str">
        <f t="shared" si="29"/>
        <v>SUPERVIA</v>
      </c>
      <c r="C220" s="137" t="str">
        <f t="shared" si="32"/>
        <v>AGENTES - MRC</v>
      </c>
      <c r="D220" s="199" t="str">
        <f>F$2</f>
        <v>MUITO ALTO</v>
      </c>
      <c r="E220" s="230">
        <f>F40</f>
        <v>0</v>
      </c>
    </row>
    <row r="221" spans="1:11" s="199" customFormat="1" ht="15" customHeight="1">
      <c r="A221" s="137" t="str">
        <f t="shared" si="27"/>
        <v>MUITO BAIXOSUPERVIASUPERVISORES - MRC</v>
      </c>
      <c r="B221" s="137" t="str">
        <f t="shared" si="29"/>
        <v>SUPERVIA</v>
      </c>
      <c r="C221" s="137" t="str">
        <f>B41</f>
        <v>SUPERVISORES - MRC</v>
      </c>
      <c r="D221" s="199" t="s">
        <v>332</v>
      </c>
      <c r="E221" s="230">
        <f>C41</f>
        <v>0</v>
      </c>
    </row>
    <row r="222" spans="1:11" s="199" customFormat="1" ht="15" customHeight="1">
      <c r="A222" s="137" t="str">
        <f t="shared" si="27"/>
        <v>BAIXOSUPERVIASUPERVISORES - MRC</v>
      </c>
      <c r="B222" s="137" t="str">
        <f t="shared" si="29"/>
        <v>SUPERVIA</v>
      </c>
      <c r="C222" s="137" t="str">
        <f t="shared" ref="C222:C225" si="33">C221</f>
        <v>SUPERVISORES - MRC</v>
      </c>
      <c r="D222" s="199" t="s">
        <v>333</v>
      </c>
      <c r="E222" s="230">
        <f>C41</f>
        <v>0</v>
      </c>
    </row>
    <row r="223" spans="1:11" s="199" customFormat="1" ht="15" customHeight="1">
      <c r="A223" s="137" t="str">
        <f t="shared" si="27"/>
        <v>MÉDIOSUPERVIASUPERVISORES - MRC</v>
      </c>
      <c r="B223" s="137" t="str">
        <f t="shared" si="29"/>
        <v>SUPERVIA</v>
      </c>
      <c r="C223" s="137" t="str">
        <f t="shared" si="33"/>
        <v>SUPERVISORES - MRC</v>
      </c>
      <c r="D223" s="199" t="str">
        <f>D$2</f>
        <v>MÉDIO</v>
      </c>
      <c r="E223" s="230">
        <f>D41</f>
        <v>0</v>
      </c>
    </row>
    <row r="224" spans="1:11" s="199" customFormat="1" ht="15" customHeight="1">
      <c r="A224" s="137" t="str">
        <f t="shared" si="27"/>
        <v>ALTOSUPERVIASUPERVISORES - MRC</v>
      </c>
      <c r="B224" s="137" t="str">
        <f t="shared" si="29"/>
        <v>SUPERVIA</v>
      </c>
      <c r="C224" s="137" t="str">
        <f t="shared" si="33"/>
        <v>SUPERVISORES - MRC</v>
      </c>
      <c r="D224" s="199" t="str">
        <f>E$2</f>
        <v>ALTO</v>
      </c>
      <c r="E224" s="230">
        <f>E41</f>
        <v>0</v>
      </c>
    </row>
    <row r="225" spans="1:9" s="199" customFormat="1" ht="15" customHeight="1">
      <c r="A225" s="137" t="str">
        <f t="shared" si="27"/>
        <v>MUITO ALTOSUPERVIASUPERVISORES - MRC</v>
      </c>
      <c r="B225" s="137" t="str">
        <f t="shared" si="29"/>
        <v>SUPERVIA</v>
      </c>
      <c r="C225" s="137" t="str">
        <f t="shared" si="33"/>
        <v>SUPERVISORES - MRC</v>
      </c>
      <c r="D225" s="199" t="str">
        <f>F$2</f>
        <v>MUITO ALTO</v>
      </c>
      <c r="E225" s="230">
        <f>F41</f>
        <v>0</v>
      </c>
    </row>
    <row r="226" spans="1:9" s="199" customFormat="1" ht="15" customHeight="1">
      <c r="A226" s="137" t="str">
        <f t="shared" si="27"/>
        <v>MUITO BAIXOSUPERVIAAGENTES - EDE</v>
      </c>
      <c r="B226" s="137" t="str">
        <f t="shared" si="29"/>
        <v>SUPERVIA</v>
      </c>
      <c r="C226" s="137" t="str">
        <f>B42</f>
        <v>AGENTES - EDE</v>
      </c>
      <c r="D226" s="199" t="s">
        <v>332</v>
      </c>
      <c r="E226" s="230">
        <f>C42</f>
        <v>0</v>
      </c>
    </row>
    <row r="227" spans="1:9" s="199" customFormat="1" ht="15" customHeight="1">
      <c r="A227" s="137" t="str">
        <f t="shared" si="27"/>
        <v>BAIXOSUPERVIAAGENTES - EDE</v>
      </c>
      <c r="B227" s="137" t="str">
        <f t="shared" si="29"/>
        <v>SUPERVIA</v>
      </c>
      <c r="C227" s="137" t="str">
        <f t="shared" ref="C227:C230" si="34">C226</f>
        <v>AGENTES - EDE</v>
      </c>
      <c r="D227" s="199" t="s">
        <v>333</v>
      </c>
      <c r="E227" s="230">
        <f>C42</f>
        <v>0</v>
      </c>
    </row>
    <row r="228" spans="1:9" s="199" customFormat="1" ht="15" customHeight="1">
      <c r="A228" s="137" t="str">
        <f t="shared" si="27"/>
        <v>MÉDIOSUPERVIAAGENTES - EDE</v>
      </c>
      <c r="B228" s="137" t="str">
        <f t="shared" si="29"/>
        <v>SUPERVIA</v>
      </c>
      <c r="C228" s="137" t="str">
        <f t="shared" si="34"/>
        <v>AGENTES - EDE</v>
      </c>
      <c r="D228" s="199" t="str">
        <f>D$2</f>
        <v>MÉDIO</v>
      </c>
      <c r="E228" s="230">
        <f>D42</f>
        <v>0</v>
      </c>
      <c r="H228" s="137"/>
      <c r="I228" s="137"/>
    </row>
    <row r="229" spans="1:9" s="199" customFormat="1" ht="15" customHeight="1">
      <c r="A229" s="137" t="str">
        <f t="shared" si="27"/>
        <v>ALTOSUPERVIAAGENTES - EDE</v>
      </c>
      <c r="B229" s="137" t="str">
        <f t="shared" si="29"/>
        <v>SUPERVIA</v>
      </c>
      <c r="C229" s="137" t="str">
        <f t="shared" si="34"/>
        <v>AGENTES - EDE</v>
      </c>
      <c r="D229" s="199" t="str">
        <f>E$2</f>
        <v>ALTO</v>
      </c>
      <c r="E229" s="230">
        <f>E42</f>
        <v>0</v>
      </c>
      <c r="H229" s="137"/>
      <c r="I229" s="137"/>
    </row>
    <row r="230" spans="1:9" s="199" customFormat="1" ht="15" customHeight="1">
      <c r="A230" s="137" t="str">
        <f t="shared" si="27"/>
        <v>MUITO ALTOSUPERVIAAGENTES - EDE</v>
      </c>
      <c r="B230" s="137" t="str">
        <f t="shared" si="29"/>
        <v>SUPERVIA</v>
      </c>
      <c r="C230" s="137" t="str">
        <f t="shared" si="34"/>
        <v>AGENTES - EDE</v>
      </c>
      <c r="D230" s="199" t="str">
        <f>F$2</f>
        <v>MUITO ALTO</v>
      </c>
      <c r="E230" s="230">
        <f>F42</f>
        <v>0</v>
      </c>
      <c r="H230" s="137"/>
      <c r="I230" s="137"/>
    </row>
    <row r="231" spans="1:9" s="199" customFormat="1" ht="15" customHeight="1">
      <c r="A231" s="137" t="str">
        <f t="shared" ref="A231:A235" si="35">D231&amp;B231&amp;C231</f>
        <v>MUITO BAIXOSUPERVIASUPERVISORES - EDE</v>
      </c>
      <c r="B231" s="137" t="str">
        <f t="shared" si="29"/>
        <v>SUPERVIA</v>
      </c>
      <c r="C231" s="137" t="str">
        <f>B43</f>
        <v>SUPERVISORES - EDE</v>
      </c>
      <c r="D231" s="199" t="s">
        <v>332</v>
      </c>
      <c r="E231" s="230">
        <f>C43</f>
        <v>0</v>
      </c>
    </row>
    <row r="232" spans="1:9" s="199" customFormat="1" ht="15" customHeight="1">
      <c r="A232" s="137" t="str">
        <f t="shared" si="35"/>
        <v>BAIXOSUPERVIASUPERVISORES - EDE</v>
      </c>
      <c r="B232" s="137" t="str">
        <f t="shared" si="29"/>
        <v>SUPERVIA</v>
      </c>
      <c r="C232" s="137" t="str">
        <f t="shared" ref="C232:C235" si="36">C231</f>
        <v>SUPERVISORES - EDE</v>
      </c>
      <c r="D232" s="199" t="s">
        <v>333</v>
      </c>
      <c r="E232" s="230">
        <f>C43</f>
        <v>0</v>
      </c>
    </row>
    <row r="233" spans="1:9" s="199" customFormat="1" ht="15" customHeight="1">
      <c r="A233" s="137" t="str">
        <f t="shared" si="35"/>
        <v>MÉDIOSUPERVIASUPERVISORES - EDE</v>
      </c>
      <c r="B233" s="137" t="str">
        <f t="shared" si="29"/>
        <v>SUPERVIA</v>
      </c>
      <c r="C233" s="137" t="str">
        <f t="shared" si="36"/>
        <v>SUPERVISORES - EDE</v>
      </c>
      <c r="D233" s="199" t="str">
        <f>D$2</f>
        <v>MÉDIO</v>
      </c>
      <c r="E233" s="230">
        <f>D43</f>
        <v>0</v>
      </c>
      <c r="H233" s="137"/>
      <c r="I233" s="137"/>
    </row>
    <row r="234" spans="1:9" s="199" customFormat="1" ht="15" customHeight="1">
      <c r="A234" s="137" t="str">
        <f t="shared" si="35"/>
        <v>ALTOSUPERVIASUPERVISORES - EDE</v>
      </c>
      <c r="B234" s="137" t="str">
        <f t="shared" si="29"/>
        <v>SUPERVIA</v>
      </c>
      <c r="C234" s="137" t="str">
        <f t="shared" si="36"/>
        <v>SUPERVISORES - EDE</v>
      </c>
      <c r="D234" s="199" t="str">
        <f>E$2</f>
        <v>ALTO</v>
      </c>
      <c r="E234" s="230">
        <f>E43</f>
        <v>0</v>
      </c>
      <c r="H234" s="137"/>
      <c r="I234" s="137"/>
    </row>
    <row r="235" spans="1:9" s="199" customFormat="1" ht="15" customHeight="1">
      <c r="A235" s="137" t="str">
        <f t="shared" si="35"/>
        <v>MUITO ALTOSUPERVIASUPERVISORES - EDE</v>
      </c>
      <c r="B235" s="137" t="str">
        <f t="shared" si="29"/>
        <v>SUPERVIA</v>
      </c>
      <c r="C235" s="137" t="str">
        <f t="shared" si="36"/>
        <v>SUPERVISORES - EDE</v>
      </c>
      <c r="D235" s="199" t="str">
        <f>F$2</f>
        <v>MUITO ALTO</v>
      </c>
      <c r="E235" s="230">
        <f>F43</f>
        <v>0</v>
      </c>
      <c r="H235" s="137"/>
      <c r="I235" s="137"/>
    </row>
    <row r="236" spans="1:9" s="198" customFormat="1" ht="15" customHeight="1">
      <c r="A236" s="119" t="str">
        <f t="shared" si="2"/>
        <v>MUITO BAIXOASSISTÊNCIA SOCIALSUPERVISORES</v>
      </c>
      <c r="B236" s="198" t="str">
        <f>A19</f>
        <v>ASSISTÊNCIA SOCIAL</v>
      </c>
      <c r="C236" s="198" t="str">
        <f>B19</f>
        <v>SUPERVISORES</v>
      </c>
      <c r="D236" s="198" t="s">
        <v>332</v>
      </c>
      <c r="E236" s="198">
        <f>C19</f>
        <v>1</v>
      </c>
      <c r="H236" s="119"/>
      <c r="I236" s="119"/>
    </row>
    <row r="237" spans="1:9" s="198" customFormat="1" ht="15" customHeight="1">
      <c r="A237" s="119" t="str">
        <f t="shared" si="2"/>
        <v>BAIXOASSISTÊNCIA SOCIALSUPERVISORES</v>
      </c>
      <c r="B237" s="198" t="str">
        <f>A19</f>
        <v>ASSISTÊNCIA SOCIAL</v>
      </c>
      <c r="C237" s="198" t="str">
        <f>B19</f>
        <v>SUPERVISORES</v>
      </c>
      <c r="D237" s="198" t="s">
        <v>333</v>
      </c>
      <c r="E237" s="198">
        <f>C19</f>
        <v>1</v>
      </c>
      <c r="H237" s="119"/>
      <c r="I237" s="119"/>
    </row>
    <row r="238" spans="1:9" s="198" customFormat="1" ht="15" customHeight="1">
      <c r="A238" s="119" t="str">
        <f t="shared" si="2"/>
        <v>MÉDIOASSISTÊNCIA SOCIALSUPERVISORES</v>
      </c>
      <c r="B238" s="198" t="str">
        <f>A19</f>
        <v>ASSISTÊNCIA SOCIAL</v>
      </c>
      <c r="C238" s="198" t="str">
        <f>B19</f>
        <v>SUPERVISORES</v>
      </c>
      <c r="D238" s="198" t="str">
        <f>D$2</f>
        <v>MÉDIO</v>
      </c>
      <c r="E238" s="198">
        <f>D19</f>
        <v>1</v>
      </c>
      <c r="H238" s="119"/>
      <c r="I238" s="119"/>
    </row>
    <row r="239" spans="1:9" s="198" customFormat="1" ht="15" customHeight="1">
      <c r="A239" s="119" t="str">
        <f t="shared" si="2"/>
        <v>ALTOASSISTÊNCIA SOCIALSUPERVISORES</v>
      </c>
      <c r="B239" s="198" t="str">
        <f>A19</f>
        <v>ASSISTÊNCIA SOCIAL</v>
      </c>
      <c r="C239" s="198" t="str">
        <f>B19</f>
        <v>SUPERVISORES</v>
      </c>
      <c r="D239" s="198" t="str">
        <f>E$2</f>
        <v>ALTO</v>
      </c>
      <c r="E239" s="198">
        <f>E19</f>
        <v>1</v>
      </c>
      <c r="H239" s="119"/>
      <c r="I239" s="119"/>
    </row>
    <row r="240" spans="1:9" s="198" customFormat="1" ht="15" customHeight="1">
      <c r="A240" s="119" t="str">
        <f t="shared" si="2"/>
        <v>MUITO ALTOASSISTÊNCIA SOCIALSUPERVISORES</v>
      </c>
      <c r="B240" s="198" t="str">
        <f>A19</f>
        <v>ASSISTÊNCIA SOCIAL</v>
      </c>
      <c r="C240" s="198" t="str">
        <f>B19</f>
        <v>SUPERVISORES</v>
      </c>
      <c r="D240" s="198" t="str">
        <f>F$2</f>
        <v>MUITO ALTO</v>
      </c>
      <c r="E240" s="198">
        <f>F19</f>
        <v>1</v>
      </c>
      <c r="H240" s="119"/>
      <c r="I240" s="119"/>
    </row>
    <row r="241" spans="1:11" ht="15" customHeight="1">
      <c r="A241" t="str">
        <f t="shared" si="2"/>
        <v>MUITO BAIXOASSISTÊNCIA SOCIALEDUCADORES</v>
      </c>
      <c r="B241" t="str">
        <f>A19</f>
        <v>ASSISTÊNCIA SOCIAL</v>
      </c>
      <c r="C241" t="str">
        <f>B20</f>
        <v>EDUCADORES</v>
      </c>
      <c r="D241" s="130" t="s">
        <v>332</v>
      </c>
      <c r="E241">
        <f>C20</f>
        <v>2</v>
      </c>
      <c r="J241" s="130"/>
      <c r="K241" s="130"/>
    </row>
    <row r="242" spans="1:11" ht="15" customHeight="1">
      <c r="A242" t="str">
        <f t="shared" si="2"/>
        <v>BAIXOASSISTÊNCIA SOCIALEDUCADORES</v>
      </c>
      <c r="B242" t="str">
        <f>A19</f>
        <v>ASSISTÊNCIA SOCIAL</v>
      </c>
      <c r="C242" t="str">
        <f>B20</f>
        <v>EDUCADORES</v>
      </c>
      <c r="D242" s="130" t="s">
        <v>333</v>
      </c>
      <c r="E242">
        <f>C20</f>
        <v>2</v>
      </c>
      <c r="J242" s="130"/>
      <c r="K242" s="130"/>
    </row>
    <row r="243" spans="1:11" ht="15" customHeight="1">
      <c r="A243" t="str">
        <f t="shared" si="2"/>
        <v>MÉDIOASSISTÊNCIA SOCIALEDUCADORES</v>
      </c>
      <c r="B243" t="str">
        <f>A19</f>
        <v>ASSISTÊNCIA SOCIAL</v>
      </c>
      <c r="C243" t="str">
        <f>B20</f>
        <v>EDUCADORES</v>
      </c>
      <c r="D243" s="130" t="str">
        <f>D$2</f>
        <v>MÉDIO</v>
      </c>
      <c r="E243">
        <f>D20</f>
        <v>2</v>
      </c>
      <c r="J243" s="130"/>
      <c r="K243" s="130"/>
    </row>
    <row r="244" spans="1:11" ht="15" customHeight="1">
      <c r="A244" t="str">
        <f t="shared" si="2"/>
        <v>ALTOASSISTÊNCIA SOCIALEDUCADORES</v>
      </c>
      <c r="B244" t="str">
        <f>A19</f>
        <v>ASSISTÊNCIA SOCIAL</v>
      </c>
      <c r="C244" t="str">
        <f>B20</f>
        <v>EDUCADORES</v>
      </c>
      <c r="D244" s="130" t="str">
        <f>E$2</f>
        <v>ALTO</v>
      </c>
      <c r="E244">
        <f>E20</f>
        <v>2</v>
      </c>
      <c r="J244" s="130"/>
      <c r="K244" s="130"/>
    </row>
    <row r="245" spans="1:11" ht="15" customHeight="1">
      <c r="A245" t="str">
        <f t="shared" si="2"/>
        <v>MUITO ALTOASSISTÊNCIA SOCIALEDUCADORES</v>
      </c>
      <c r="B245" t="str">
        <f>A19</f>
        <v>ASSISTÊNCIA SOCIAL</v>
      </c>
      <c r="C245" t="str">
        <f>B20</f>
        <v>EDUCADORES</v>
      </c>
      <c r="D245" s="130" t="str">
        <f>F$2</f>
        <v>MUITO ALTO</v>
      </c>
      <c r="E245">
        <f>F20</f>
        <v>2</v>
      </c>
    </row>
    <row r="246" spans="1:11" ht="15" customHeight="1"/>
    <row r="247" spans="1:11" ht="15" customHeight="1"/>
    <row r="248" spans="1:11" ht="15" customHeight="1"/>
    <row r="249" spans="1:11" ht="15" customHeight="1"/>
    <row r="250" spans="1:11" ht="15" customHeight="1"/>
  </sheetData>
  <mergeCells count="10">
    <mergeCell ref="C1:F1"/>
    <mergeCell ref="A3:A6"/>
    <mergeCell ref="A1:B2"/>
    <mergeCell ref="A7:A9"/>
    <mergeCell ref="A10:A11"/>
    <mergeCell ref="A21:A27"/>
    <mergeCell ref="A28:A35"/>
    <mergeCell ref="A36:A43"/>
    <mergeCell ref="A19:A20"/>
    <mergeCell ref="A12:A18"/>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L7" sqref="L7"/>
    </sheetView>
  </sheetViews>
  <sheetFormatPr defaultRowHeight="15"/>
  <sheetData/>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LEGENDA</vt:lpstr>
      <vt:lpstr>Plano de Ação</vt:lpstr>
      <vt:lpstr>AREF INPUT</vt:lpstr>
      <vt:lpstr>AREF OUTPUT</vt:lpstr>
      <vt:lpstr>tabelas aref (3)</vt:lpstr>
      <vt:lpstr>Efetivos</vt:lpstr>
      <vt:lpstr>Plan1</vt:lpstr>
      <vt:lpstr>'AREF INPUT'!Area_de_impressao</vt:lpstr>
      <vt:lpstr>'Plano de Ação'!Area_de_impressao</vt:lpstr>
      <vt:lpstr>'tabelas aref (3)'!Area_de_impressao</vt:lpstr>
      <vt:lpstr>BASEDADOS</vt:lpstr>
      <vt:lpstr>riscocor</vt:lpstr>
      <vt:lpstr>RISCONUM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DCO_AARAUJO</dc:creator>
  <cp:lastModifiedBy>Alexandro Araujo</cp:lastModifiedBy>
  <cp:lastPrinted>2021-01-21T16:22:31Z</cp:lastPrinted>
  <dcterms:created xsi:type="dcterms:W3CDTF">2018-10-16T22:15:13Z</dcterms:created>
  <dcterms:modified xsi:type="dcterms:W3CDTF">2021-01-21T16:28:34Z</dcterms:modified>
</cp:coreProperties>
</file>