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https://d.docs.live.net/279845172447934b/Área de Trabalho/ATAS ESTADUAL A/ATAS BRASILEIRO SÉRIE A-2022/"/>
    </mc:Choice>
  </mc:AlternateContent>
  <xr:revisionPtr revIDLastSave="9" documentId="14_{10A81696-DE86-45D5-A709-77D4F9428318}" xr6:coauthVersionLast="47" xr6:coauthVersionMax="47" xr10:uidLastSave="{3C4F1554-423D-4A6F-A3AB-896DEC65E391}"/>
  <bookViews>
    <workbookView xWindow="15" yWindow="15" windowWidth="20460" windowHeight="10890" tabRatio="638" activeTab="1" xr2:uid="{00000000-000D-0000-FFFF-FFFF00000000}"/>
  </bookViews>
  <sheets>
    <sheet name="matriz" sheetId="18" r:id="rId1"/>
    <sheet name="Plano de Ação" sheetId="17" r:id="rId2"/>
    <sheet name="LEGENDA" sheetId="12" r:id="rId3"/>
    <sheet name="AREF OUTPUT" sheetId="16" r:id="rId4"/>
    <sheet name="tabelas aref (3)" sheetId="11" r:id="rId5"/>
    <sheet name="AREF INPUT" sheetId="10" r:id="rId6"/>
    <sheet name="Efetivos" sheetId="14" r:id="rId7"/>
  </sheets>
  <definedNames>
    <definedName name="_xlnm.Print_Area" localSheetId="5">'AREF INPUT'!$A$1:$W$49</definedName>
    <definedName name="_xlnm.Print_Area" localSheetId="0">matriz!#REF!</definedName>
    <definedName name="_xlnm.Print_Area" localSheetId="1">'Plano de Ação'!$A$1:$DW$52</definedName>
    <definedName name="_xlnm.Print_Area" localSheetId="4">'tabelas aref (3)'!$A$1:$K$33</definedName>
    <definedName name="BASEDADOS">Efetivos!$A$46:$E$245</definedName>
    <definedName name="riscocor">LEGENDA!$G$3:$H$7</definedName>
    <definedName name="RISCONUM">LEGENDA!$H$3:$I$7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V19" i="17" l="1"/>
  <c r="DF46" i="17"/>
  <c r="CB9" i="17"/>
  <c r="AX12" i="17"/>
  <c r="AU10" i="17"/>
  <c r="AU12" i="17"/>
  <c r="AU11" i="17"/>
  <c r="N1" i="18"/>
  <c r="AX17" i="17" l="1"/>
  <c r="AX16" i="17"/>
  <c r="AX15" i="17"/>
  <c r="AT17" i="17"/>
  <c r="AT16" i="17"/>
  <c r="Q20" i="17"/>
  <c r="BG41" i="17"/>
  <c r="M12" i="17" l="1"/>
  <c r="CG8" i="17"/>
  <c r="F32" i="17"/>
  <c r="D7" i="17"/>
  <c r="AY30" i="17"/>
  <c r="AW30" i="17"/>
  <c r="AU30" i="17"/>
  <c r="AS30" i="17"/>
  <c r="J30" i="18"/>
  <c r="H30" i="18"/>
  <c r="F30" i="18"/>
  <c r="D30" i="18"/>
  <c r="J10" i="18" l="1"/>
  <c r="N3" i="18" s="1"/>
  <c r="F10" i="18"/>
  <c r="W17" i="17"/>
  <c r="DI8" i="17"/>
  <c r="DI26" i="17" s="1"/>
  <c r="AS4" i="17"/>
  <c r="BD13" i="17"/>
  <c r="M8" i="17"/>
  <c r="E8" i="17"/>
  <c r="E7" i="17"/>
  <c r="DI23" i="17"/>
  <c r="DH18" i="17"/>
  <c r="DI12" i="17"/>
  <c r="DH1" i="17"/>
  <c r="BC41" i="17"/>
  <c r="BG39" i="17"/>
  <c r="BI38" i="17"/>
  <c r="BC42" i="17"/>
  <c r="BD11" i="17"/>
  <c r="BD25" i="17"/>
  <c r="BD24" i="17"/>
  <c r="BD22" i="17"/>
  <c r="BE6" i="17"/>
  <c r="BF5" i="17"/>
  <c r="BC5" i="17"/>
  <c r="BC4" i="17"/>
  <c r="BB5" i="17"/>
  <c r="BB4" i="17"/>
  <c r="AR49" i="17"/>
  <c r="AR48" i="17"/>
  <c r="AR47" i="17"/>
  <c r="AR46" i="17"/>
  <c r="AR45" i="17"/>
  <c r="AR44" i="17"/>
  <c r="AV7" i="17"/>
  <c r="AR7" i="17"/>
  <c r="AV6" i="17"/>
  <c r="AY10" i="17" s="1"/>
  <c r="AR6" i="17"/>
  <c r="AR4" i="17"/>
  <c r="Y48" i="17"/>
  <c r="Y47" i="17"/>
  <c r="Y46" i="17"/>
  <c r="Y45" i="17"/>
  <c r="Y44" i="17"/>
  <c r="Y43" i="17"/>
  <c r="AB50" i="17"/>
  <c r="AB49" i="17"/>
  <c r="Y50" i="17"/>
  <c r="Y49" i="17"/>
  <c r="X48" i="17"/>
  <c r="X47" i="17"/>
  <c r="X46" i="17"/>
  <c r="X45" i="17"/>
  <c r="X44" i="17"/>
  <c r="X43" i="17"/>
  <c r="Y39" i="17"/>
  <c r="Y38" i="17"/>
  <c r="Y37" i="17"/>
  <c r="X39" i="17"/>
  <c r="X38" i="17"/>
  <c r="X37" i="17"/>
  <c r="Y32" i="17"/>
  <c r="AD34" i="17"/>
  <c r="Z34" i="17"/>
  <c r="Y33" i="17"/>
  <c r="Y31" i="17"/>
  <c r="CY3" i="17"/>
  <c r="Z13" i="17"/>
  <c r="Y13" i="17"/>
  <c r="W13" i="17"/>
  <c r="Z11" i="17"/>
  <c r="Y11" i="17"/>
  <c r="W11" i="17"/>
  <c r="M10" i="17"/>
  <c r="N2" i="18"/>
  <c r="F42" i="17"/>
  <c r="F41" i="17"/>
  <c r="F40" i="17"/>
  <c r="F39" i="17"/>
  <c r="F38" i="17"/>
  <c r="F37" i="17"/>
  <c r="F35" i="17"/>
  <c r="F34" i="17"/>
  <c r="F33" i="17"/>
  <c r="I31" i="17"/>
  <c r="F31" i="17"/>
  <c r="F30" i="17"/>
  <c r="F27" i="17"/>
  <c r="C27" i="17"/>
  <c r="F26" i="17"/>
  <c r="N22" i="17" s="1"/>
  <c r="C26" i="17"/>
  <c r="M9" i="17"/>
  <c r="DF45" i="17"/>
  <c r="DI37" i="17"/>
  <c r="DI36" i="17"/>
  <c r="DF35" i="17"/>
  <c r="P45" i="18"/>
  <c r="W21" i="17"/>
  <c r="S46" i="17"/>
  <c r="S45" i="17"/>
  <c r="S44" i="17"/>
  <c r="S43" i="17"/>
  <c r="P16" i="17"/>
  <c r="P19" i="17"/>
  <c r="K19" i="17"/>
  <c r="Q11" i="18"/>
  <c r="N17" i="17"/>
  <c r="M16" i="17"/>
  <c r="P42" i="17"/>
  <c r="M42" i="17"/>
  <c r="W10" i="17" s="1"/>
  <c r="C24" i="11" l="1"/>
  <c r="C25" i="11"/>
  <c r="R24" i="16"/>
  <c r="BT47" i="17"/>
  <c r="BV24" i="17"/>
  <c r="BW24" i="17" s="1"/>
  <c r="BW48" i="17"/>
  <c r="BT48" i="17"/>
  <c r="BS48" i="17"/>
  <c r="BS47" i="17"/>
  <c r="BR48" i="17"/>
  <c r="BR47" i="17"/>
  <c r="J32" i="11"/>
  <c r="G32" i="11"/>
  <c r="BU38" i="17"/>
  <c r="BS38" i="17"/>
  <c r="H12" i="11"/>
  <c r="K12" i="11"/>
  <c r="H13" i="11"/>
  <c r="I12" i="11"/>
  <c r="BV25" i="17"/>
  <c r="BW25" i="17" s="1"/>
  <c r="BY25" i="17" s="1"/>
  <c r="BY24" i="17"/>
  <c r="BV13" i="17"/>
  <c r="BV12" i="17"/>
  <c r="G7" i="11"/>
  <c r="I7" i="11" s="1"/>
  <c r="M3" i="11"/>
  <c r="BS13" i="17"/>
  <c r="BR13" i="17"/>
  <c r="BT12" i="17"/>
  <c r="BT13" i="17"/>
  <c r="BU12" i="17"/>
  <c r="BQ13" i="17"/>
  <c r="BQ12" i="17"/>
  <c r="C32" i="11"/>
  <c r="BQ47" i="17" s="1"/>
  <c r="C13" i="11"/>
  <c r="BQ25" i="17" s="1"/>
  <c r="C12" i="11"/>
  <c r="BQ24" i="17" s="1"/>
  <c r="P9" i="16"/>
  <c r="D6" i="11"/>
  <c r="BR12" i="17" s="1"/>
  <c r="BU13" i="17" l="1"/>
  <c r="C33" i="11"/>
  <c r="BQ38" i="17"/>
  <c r="BU48" i="17"/>
  <c r="BV48" i="17" s="1"/>
  <c r="BX48" i="17" s="1"/>
  <c r="BU47" i="17"/>
  <c r="BV47" i="17" s="1"/>
  <c r="AG3" i="17"/>
  <c r="AN13" i="17"/>
  <c r="AG5" i="17"/>
  <c r="AG4" i="17"/>
  <c r="AG2" i="17"/>
  <c r="BQ39" i="17" l="1"/>
  <c r="BQ48" i="17"/>
  <c r="R140" i="16"/>
  <c r="R138" i="16"/>
  <c r="R136" i="16"/>
  <c r="R134" i="16"/>
  <c r="R132" i="16"/>
  <c r="R130" i="16"/>
  <c r="R128" i="16"/>
  <c r="R126" i="16"/>
  <c r="R116" i="16"/>
  <c r="R114" i="16"/>
  <c r="R112" i="16"/>
  <c r="R110" i="16"/>
  <c r="R108" i="16"/>
  <c r="R106" i="16"/>
  <c r="R104" i="16"/>
  <c r="R102" i="16"/>
  <c r="E132" i="14"/>
  <c r="E134" i="14"/>
  <c r="E136" i="14"/>
  <c r="E139" i="14"/>
  <c r="E143" i="14"/>
  <c r="E144" i="14"/>
  <c r="E148" i="14"/>
  <c r="E152" i="14"/>
  <c r="E154" i="14"/>
  <c r="E158" i="14"/>
  <c r="E162" i="14"/>
  <c r="E164" i="14"/>
  <c r="E166" i="14"/>
  <c r="E169" i="14"/>
  <c r="E173" i="14"/>
  <c r="E174" i="14"/>
  <c r="E178" i="14"/>
  <c r="E182" i="14"/>
  <c r="E184" i="14"/>
  <c r="E186" i="14"/>
  <c r="E189" i="14"/>
  <c r="E193" i="14"/>
  <c r="E194" i="14"/>
  <c r="E198" i="14"/>
  <c r="E202" i="14"/>
  <c r="E204" i="14"/>
  <c r="E206" i="14"/>
  <c r="E209" i="14"/>
  <c r="E213" i="14"/>
  <c r="E214" i="14"/>
  <c r="E218" i="14"/>
  <c r="E223" i="14"/>
  <c r="E224" i="14"/>
  <c r="E228" i="14"/>
  <c r="E232" i="14"/>
  <c r="E234" i="14"/>
  <c r="E128" i="14"/>
  <c r="E130" i="14"/>
  <c r="E235" i="14"/>
  <c r="E233" i="14"/>
  <c r="E231" i="14"/>
  <c r="E230" i="14"/>
  <c r="E229" i="14"/>
  <c r="E227" i="14"/>
  <c r="E226" i="14"/>
  <c r="E225" i="14"/>
  <c r="E222" i="14"/>
  <c r="E221" i="14"/>
  <c r="E220" i="14"/>
  <c r="J124" i="16"/>
  <c r="J122" i="16"/>
  <c r="E219" i="14"/>
  <c r="E217" i="14"/>
  <c r="E216" i="14"/>
  <c r="E215" i="14"/>
  <c r="E212" i="14"/>
  <c r="E211" i="14"/>
  <c r="E210" i="14"/>
  <c r="E208" i="14"/>
  <c r="E207" i="14"/>
  <c r="E205" i="14"/>
  <c r="E203" i="14"/>
  <c r="E201" i="14"/>
  <c r="E200" i="14"/>
  <c r="E199" i="14"/>
  <c r="E197" i="14"/>
  <c r="E196" i="14"/>
  <c r="E195" i="14"/>
  <c r="E192" i="14"/>
  <c r="E191" i="14"/>
  <c r="E190" i="14"/>
  <c r="E188" i="14"/>
  <c r="E187" i="14"/>
  <c r="E185" i="14"/>
  <c r="E183" i="14"/>
  <c r="E181" i="14"/>
  <c r="E180" i="14"/>
  <c r="E179" i="14"/>
  <c r="E177" i="14"/>
  <c r="E176" i="14"/>
  <c r="E175" i="14"/>
  <c r="E172" i="14"/>
  <c r="E171" i="14"/>
  <c r="E170" i="14"/>
  <c r="E168" i="14"/>
  <c r="E167" i="14"/>
  <c r="E165" i="14"/>
  <c r="E163" i="14"/>
  <c r="E161" i="14"/>
  <c r="E160" i="14"/>
  <c r="E159" i="14"/>
  <c r="E157" i="14"/>
  <c r="E156" i="14"/>
  <c r="C231" i="14"/>
  <c r="C226" i="14"/>
  <c r="C221" i="14"/>
  <c r="C222" i="14" s="1"/>
  <c r="C223" i="14" s="1"/>
  <c r="C224" i="14" s="1"/>
  <c r="C216" i="14"/>
  <c r="C217" i="14" s="1"/>
  <c r="C211" i="14"/>
  <c r="C212" i="14" s="1"/>
  <c r="C206" i="14"/>
  <c r="C201" i="14"/>
  <c r="C202" i="14" s="1"/>
  <c r="C203" i="14" s="1"/>
  <c r="C204" i="14" s="1"/>
  <c r="C196" i="14"/>
  <c r="C191" i="14"/>
  <c r="C186" i="14"/>
  <c r="C187" i="14" s="1"/>
  <c r="C181" i="14"/>
  <c r="C182" i="14" s="1"/>
  <c r="C183" i="14" s="1"/>
  <c r="C184" i="14" s="1"/>
  <c r="C176" i="14"/>
  <c r="C171" i="14"/>
  <c r="C172" i="14" s="1"/>
  <c r="C166" i="14"/>
  <c r="C161" i="14"/>
  <c r="C156" i="14"/>
  <c r="C157" i="14" s="1"/>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A226" i="14" s="1"/>
  <c r="B227" i="14"/>
  <c r="B228" i="14"/>
  <c r="B229" i="14"/>
  <c r="B230" i="14"/>
  <c r="B231" i="14"/>
  <c r="B232" i="14"/>
  <c r="B233" i="14"/>
  <c r="B234" i="14"/>
  <c r="B235" i="14"/>
  <c r="A196" i="14"/>
  <c r="D235" i="14"/>
  <c r="D234" i="14"/>
  <c r="D233" i="14"/>
  <c r="C232" i="14"/>
  <c r="D230" i="14"/>
  <c r="D229" i="14"/>
  <c r="A229" i="14" s="1"/>
  <c r="D228" i="14"/>
  <c r="C227" i="14"/>
  <c r="C228" i="14" s="1"/>
  <c r="C229" i="14" s="1"/>
  <c r="C230" i="14" s="1"/>
  <c r="D225" i="14"/>
  <c r="D224" i="14"/>
  <c r="D223" i="14"/>
  <c r="D220" i="14"/>
  <c r="D219" i="14"/>
  <c r="D218" i="14"/>
  <c r="D215" i="14"/>
  <c r="D214" i="14"/>
  <c r="D213" i="14"/>
  <c r="A211" i="14"/>
  <c r="D210" i="14"/>
  <c r="D209" i="14"/>
  <c r="D208" i="14"/>
  <c r="D205" i="14"/>
  <c r="D204" i="14"/>
  <c r="D203" i="14"/>
  <c r="A201" i="14"/>
  <c r="D200" i="14"/>
  <c r="D199" i="14"/>
  <c r="D198" i="14"/>
  <c r="C197" i="14"/>
  <c r="B156" i="14"/>
  <c r="B157" i="14"/>
  <c r="B158" i="14"/>
  <c r="B159" i="14"/>
  <c r="B160" i="14"/>
  <c r="B161" i="14"/>
  <c r="A161" i="14" s="1"/>
  <c r="B162" i="14"/>
  <c r="B163" i="14"/>
  <c r="B164" i="14"/>
  <c r="B165" i="14"/>
  <c r="B166" i="14"/>
  <c r="B167" i="14"/>
  <c r="B168" i="14"/>
  <c r="B169" i="14"/>
  <c r="B170" i="14"/>
  <c r="B171" i="14"/>
  <c r="B172" i="14"/>
  <c r="B173" i="14"/>
  <c r="B174" i="14"/>
  <c r="B175" i="14"/>
  <c r="B176" i="14"/>
  <c r="A176" i="14" s="1"/>
  <c r="B177" i="14"/>
  <c r="B178" i="14"/>
  <c r="B179" i="14"/>
  <c r="B180" i="14"/>
  <c r="B181" i="14"/>
  <c r="B182" i="14"/>
  <c r="B183" i="14"/>
  <c r="B184" i="14"/>
  <c r="B185" i="14"/>
  <c r="B186" i="14"/>
  <c r="B187" i="14"/>
  <c r="B188" i="14"/>
  <c r="B189" i="14"/>
  <c r="B190" i="14"/>
  <c r="B191" i="14"/>
  <c r="A191" i="14" s="1"/>
  <c r="B192" i="14"/>
  <c r="B193" i="14"/>
  <c r="B194" i="14"/>
  <c r="B195" i="14"/>
  <c r="D195" i="14"/>
  <c r="D194" i="14"/>
  <c r="D193" i="14"/>
  <c r="C192" i="14"/>
  <c r="C193" i="14" s="1"/>
  <c r="C194" i="14" s="1"/>
  <c r="D190" i="14"/>
  <c r="D189" i="14"/>
  <c r="D188" i="14"/>
  <c r="A186" i="14"/>
  <c r="D185" i="14"/>
  <c r="D184" i="14"/>
  <c r="D183" i="14"/>
  <c r="D180" i="14"/>
  <c r="D179" i="14"/>
  <c r="D178" i="14"/>
  <c r="C177" i="14"/>
  <c r="D175" i="14"/>
  <c r="D174" i="14"/>
  <c r="D173" i="14"/>
  <c r="D170" i="14"/>
  <c r="D169" i="14"/>
  <c r="D168" i="14"/>
  <c r="C167" i="14"/>
  <c r="C168" i="14" s="1"/>
  <c r="C169" i="14" s="1"/>
  <c r="C170" i="14" s="1"/>
  <c r="A166" i="14"/>
  <c r="D165" i="14"/>
  <c r="D164" i="14"/>
  <c r="D163" i="14"/>
  <c r="C162" i="14"/>
  <c r="C163" i="14" s="1"/>
  <c r="C164" i="14" s="1"/>
  <c r="D160" i="14"/>
  <c r="D159" i="14"/>
  <c r="D158" i="14"/>
  <c r="J100" i="16"/>
  <c r="J98" i="16"/>
  <c r="C151" i="14"/>
  <c r="C152" i="14" s="1"/>
  <c r="C146" i="14"/>
  <c r="C147" i="14" s="1"/>
  <c r="C148" i="14" s="1"/>
  <c r="C149" i="14" s="1"/>
  <c r="C150" i="14" s="1"/>
  <c r="C141" i="14"/>
  <c r="C136" i="14"/>
  <c r="C137" i="14" s="1"/>
  <c r="C138" i="14" s="1"/>
  <c r="C131" i="14"/>
  <c r="C132" i="14" s="1"/>
  <c r="C126" i="14"/>
  <c r="C127" i="14" s="1"/>
  <c r="E155" i="14"/>
  <c r="E153" i="14"/>
  <c r="E151" i="14"/>
  <c r="E150" i="14"/>
  <c r="E149" i="14"/>
  <c r="E147" i="14"/>
  <c r="E146" i="14"/>
  <c r="E145" i="14"/>
  <c r="E142" i="14"/>
  <c r="E141" i="14"/>
  <c r="E140" i="14"/>
  <c r="E138" i="14"/>
  <c r="E137" i="14"/>
  <c r="E135" i="14"/>
  <c r="E133" i="14"/>
  <c r="E131" i="14"/>
  <c r="E129" i="14"/>
  <c r="E127" i="14"/>
  <c r="E126" i="14"/>
  <c r="E125" i="14"/>
  <c r="E124" i="14"/>
  <c r="E123" i="14"/>
  <c r="E122" i="14"/>
  <c r="E121" i="14"/>
  <c r="C121" i="14"/>
  <c r="C122" i="14" s="1"/>
  <c r="C123" i="14" s="1"/>
  <c r="B122" i="14"/>
  <c r="A122" i="14" s="1"/>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A146" i="14" s="1"/>
  <c r="B147" i="14"/>
  <c r="B148" i="14"/>
  <c r="B149" i="14"/>
  <c r="B150" i="14"/>
  <c r="B151" i="14"/>
  <c r="B152" i="14"/>
  <c r="B153" i="14"/>
  <c r="B154" i="14"/>
  <c r="B155" i="14"/>
  <c r="B121" i="14"/>
  <c r="D155" i="14"/>
  <c r="D154" i="14"/>
  <c r="D153" i="14"/>
  <c r="D150" i="14"/>
  <c r="D149" i="14"/>
  <c r="D148" i="14"/>
  <c r="D145" i="14"/>
  <c r="D144" i="14"/>
  <c r="D143" i="14"/>
  <c r="D140" i="14"/>
  <c r="D139" i="14"/>
  <c r="D138" i="14"/>
  <c r="D135" i="14"/>
  <c r="D134" i="14"/>
  <c r="D133" i="14"/>
  <c r="D130" i="14"/>
  <c r="D129" i="14"/>
  <c r="D128" i="14"/>
  <c r="D125" i="14"/>
  <c r="D124" i="14"/>
  <c r="D123" i="14"/>
  <c r="R90" i="16"/>
  <c r="R88" i="16"/>
  <c r="R86" i="16"/>
  <c r="R84" i="16"/>
  <c r="R82" i="16"/>
  <c r="R80" i="16"/>
  <c r="R92" i="16"/>
  <c r="E85" i="14"/>
  <c r="E84" i="14"/>
  <c r="E83" i="14"/>
  <c r="E82" i="14"/>
  <c r="E81" i="14"/>
  <c r="B85" i="14"/>
  <c r="B84" i="14"/>
  <c r="B83" i="14"/>
  <c r="B82" i="14"/>
  <c r="A82" i="14" s="1"/>
  <c r="B81" i="14"/>
  <c r="A81" i="14" s="1"/>
  <c r="D85" i="14"/>
  <c r="D84" i="14"/>
  <c r="D83" i="14"/>
  <c r="R48" i="16"/>
  <c r="R46" i="16"/>
  <c r="R74" i="16"/>
  <c r="R72" i="16"/>
  <c r="R32" i="16"/>
  <c r="R30" i="16"/>
  <c r="R28" i="16"/>
  <c r="R66" i="16"/>
  <c r="R64" i="16"/>
  <c r="R62" i="16"/>
  <c r="R60" i="16"/>
  <c r="R58" i="16"/>
  <c r="E120" i="14"/>
  <c r="E119" i="14"/>
  <c r="E118" i="14"/>
  <c r="E117" i="14"/>
  <c r="E116" i="14"/>
  <c r="E95" i="14"/>
  <c r="E94" i="14"/>
  <c r="E93" i="14"/>
  <c r="E92" i="14"/>
  <c r="E91" i="14"/>
  <c r="D120" i="14"/>
  <c r="B120" i="14"/>
  <c r="D119" i="14"/>
  <c r="B119" i="14"/>
  <c r="D118" i="14"/>
  <c r="B118" i="14"/>
  <c r="B117" i="14"/>
  <c r="A117" i="14" s="1"/>
  <c r="B116" i="14"/>
  <c r="A116" i="14" s="1"/>
  <c r="A227" i="14" l="1"/>
  <c r="A169" i="14"/>
  <c r="A231" i="14"/>
  <c r="A203" i="14"/>
  <c r="A170" i="14"/>
  <c r="R122" i="16"/>
  <c r="R100" i="16"/>
  <c r="R98" i="16"/>
  <c r="R124" i="16"/>
  <c r="A228" i="14"/>
  <c r="A221" i="14"/>
  <c r="A216" i="14"/>
  <c r="A202" i="14"/>
  <c r="A192" i="14"/>
  <c r="C188" i="14"/>
  <c r="C189" i="14" s="1"/>
  <c r="C190" i="14" s="1"/>
  <c r="A190" i="14" s="1"/>
  <c r="A187" i="14"/>
  <c r="A181" i="14"/>
  <c r="A162" i="14"/>
  <c r="A156" i="14"/>
  <c r="A206" i="14"/>
  <c r="A230" i="14"/>
  <c r="C205" i="14"/>
  <c r="A204" i="14"/>
  <c r="C218" i="14"/>
  <c r="A217" i="14"/>
  <c r="A222" i="14"/>
  <c r="C213" i="14"/>
  <c r="C214" i="14" s="1"/>
  <c r="C215" i="14" s="1"/>
  <c r="A215" i="14" s="1"/>
  <c r="A212" i="14"/>
  <c r="A225" i="14"/>
  <c r="A197" i="14"/>
  <c r="C198" i="14"/>
  <c r="C225" i="14"/>
  <c r="A224" i="14"/>
  <c r="A223" i="14"/>
  <c r="A205" i="14"/>
  <c r="C233" i="14"/>
  <c r="C234" i="14" s="1"/>
  <c r="C235" i="14" s="1"/>
  <c r="A235" i="14" s="1"/>
  <c r="A232" i="14"/>
  <c r="C207" i="14"/>
  <c r="A194" i="14"/>
  <c r="C195" i="14"/>
  <c r="A195" i="14" s="1"/>
  <c r="A193" i="14"/>
  <c r="A184" i="14"/>
  <c r="C185" i="14"/>
  <c r="A183" i="14"/>
  <c r="C158" i="14"/>
  <c r="A157" i="14"/>
  <c r="A168" i="14"/>
  <c r="A177" i="14"/>
  <c r="C178" i="14"/>
  <c r="A182" i="14"/>
  <c r="C165" i="14"/>
  <c r="A165" i="14" s="1"/>
  <c r="A164" i="14"/>
  <c r="A163" i="14"/>
  <c r="A167" i="14"/>
  <c r="C173" i="14"/>
  <c r="C174" i="14" s="1"/>
  <c r="C175" i="14" s="1"/>
  <c r="A175" i="14" s="1"/>
  <c r="A172" i="14"/>
  <c r="A174" i="14"/>
  <c r="A185" i="14"/>
  <c r="A171" i="14"/>
  <c r="A136" i="14"/>
  <c r="A119" i="14"/>
  <c r="R78" i="16"/>
  <c r="V78" i="16" s="1"/>
  <c r="A123" i="14"/>
  <c r="C124" i="14"/>
  <c r="A141" i="14"/>
  <c r="A150" i="14"/>
  <c r="C133" i="14"/>
  <c r="A132" i="14"/>
  <c r="A152" i="14"/>
  <c r="C153" i="14"/>
  <c r="C154" i="14" s="1"/>
  <c r="C155" i="14" s="1"/>
  <c r="C139" i="14"/>
  <c r="A138" i="14"/>
  <c r="A137" i="14"/>
  <c r="C142" i="14"/>
  <c r="A149" i="14"/>
  <c r="A151" i="14"/>
  <c r="A131" i="14"/>
  <c r="C128" i="14"/>
  <c r="C129" i="14" s="1"/>
  <c r="A127" i="14"/>
  <c r="A126" i="14"/>
  <c r="A121" i="14"/>
  <c r="A148" i="14"/>
  <c r="A147" i="14"/>
  <c r="A155" i="14"/>
  <c r="A118" i="14"/>
  <c r="A84" i="14"/>
  <c r="R44" i="16"/>
  <c r="A85" i="14"/>
  <c r="A83" i="14"/>
  <c r="R70" i="16"/>
  <c r="A120" i="14"/>
  <c r="R56" i="16"/>
  <c r="R54" i="16"/>
  <c r="D95" i="14"/>
  <c r="C95" i="14"/>
  <c r="B95" i="14"/>
  <c r="D94" i="14"/>
  <c r="C94" i="14"/>
  <c r="B94" i="14"/>
  <c r="D93" i="14"/>
  <c r="C93" i="14"/>
  <c r="B93" i="14"/>
  <c r="C92" i="14"/>
  <c r="B92" i="14"/>
  <c r="C91" i="14"/>
  <c r="B91" i="14"/>
  <c r="R40" i="16"/>
  <c r="R38" i="16"/>
  <c r="B75" i="14"/>
  <c r="B74" i="14"/>
  <c r="B73" i="14"/>
  <c r="B72" i="14"/>
  <c r="B71" i="14"/>
  <c r="C75" i="14"/>
  <c r="C74" i="14"/>
  <c r="C73" i="14"/>
  <c r="C72" i="14"/>
  <c r="C71" i="14"/>
  <c r="C70" i="14"/>
  <c r="C69" i="14"/>
  <c r="C68" i="14"/>
  <c r="C67" i="14"/>
  <c r="C66" i="14"/>
  <c r="C8" i="14"/>
  <c r="E67" i="14" s="1"/>
  <c r="D8" i="14"/>
  <c r="E68" i="14" s="1"/>
  <c r="E8" i="14"/>
  <c r="E69" i="14" s="1"/>
  <c r="C9" i="14"/>
  <c r="D9" i="14"/>
  <c r="E73" i="14" s="1"/>
  <c r="E9" i="14"/>
  <c r="E74" i="14" s="1"/>
  <c r="F9" i="14"/>
  <c r="E75" i="14" s="1"/>
  <c r="F8" i="14"/>
  <c r="E70" i="14" s="1"/>
  <c r="D75" i="14"/>
  <c r="D74" i="14"/>
  <c r="D73" i="14"/>
  <c r="B2" i="16"/>
  <c r="E71" i="14" l="1"/>
  <c r="E72" i="14"/>
  <c r="A92" i="14"/>
  <c r="A173" i="14"/>
  <c r="A213" i="14"/>
  <c r="A188" i="14"/>
  <c r="A189" i="14"/>
  <c r="A234" i="14"/>
  <c r="C199" i="14"/>
  <c r="A198" i="14"/>
  <c r="A214" i="14"/>
  <c r="A233" i="14"/>
  <c r="C219" i="14"/>
  <c r="A218" i="14"/>
  <c r="A207" i="14"/>
  <c r="C208" i="14"/>
  <c r="A178" i="14"/>
  <c r="C179" i="14"/>
  <c r="C159" i="14"/>
  <c r="A158" i="14"/>
  <c r="A93" i="14"/>
  <c r="A153" i="14"/>
  <c r="A154" i="14"/>
  <c r="A91" i="14"/>
  <c r="A124" i="14"/>
  <c r="C125" i="14"/>
  <c r="A125" i="14" s="1"/>
  <c r="A74" i="14"/>
  <c r="C143" i="14"/>
  <c r="A142" i="14"/>
  <c r="C140" i="14"/>
  <c r="A140" i="14" s="1"/>
  <c r="A139" i="14"/>
  <c r="C134" i="14"/>
  <c r="A133" i="14"/>
  <c r="A128" i="14"/>
  <c r="C130" i="14"/>
  <c r="A130" i="14" s="1"/>
  <c r="A129" i="14"/>
  <c r="A95" i="14"/>
  <c r="E66" i="14"/>
  <c r="A94" i="14"/>
  <c r="R52" i="16"/>
  <c r="R36" i="16"/>
  <c r="A73" i="14"/>
  <c r="A75" i="14"/>
  <c r="A72" i="14"/>
  <c r="A71" i="14"/>
  <c r="C209" i="14" l="1"/>
  <c r="A208" i="14"/>
  <c r="C200" i="14"/>
  <c r="A200" i="14" s="1"/>
  <c r="A199" i="14"/>
  <c r="C220" i="14"/>
  <c r="A220" i="14" s="1"/>
  <c r="A219" i="14"/>
  <c r="C160" i="14"/>
  <c r="A160" i="14" s="1"/>
  <c r="A159" i="14"/>
  <c r="C180" i="14"/>
  <c r="A180" i="14" s="1"/>
  <c r="A179" i="14"/>
  <c r="C135" i="14"/>
  <c r="A135" i="14" s="1"/>
  <c r="A134" i="14"/>
  <c r="C144" i="14"/>
  <c r="A143" i="14"/>
  <c r="C210" i="14" l="1"/>
  <c r="A210" i="14" s="1"/>
  <c r="A209" i="14"/>
  <c r="C145" i="14"/>
  <c r="A145" i="14" s="1"/>
  <c r="A144" i="14"/>
  <c r="D9" i="16" l="1"/>
  <c r="A14" i="16" s="1"/>
  <c r="T7" i="16"/>
  <c r="T5" i="16"/>
  <c r="D7" i="16"/>
  <c r="A16" i="16" l="1"/>
  <c r="G25" i="11"/>
  <c r="BU39" i="17" s="1"/>
  <c r="F25" i="11"/>
  <c r="BT39" i="17" s="1"/>
  <c r="E25" i="11"/>
  <c r="BS39" i="17" s="1"/>
  <c r="F24" i="11"/>
  <c r="BT38" i="17" s="1"/>
  <c r="E6" i="11"/>
  <c r="BS12" i="17" l="1"/>
  <c r="I6" i="11"/>
  <c r="J6" i="11" s="1"/>
  <c r="E245" i="14"/>
  <c r="E244" i="14"/>
  <c r="E243" i="14"/>
  <c r="E242" i="14"/>
  <c r="E241" i="14"/>
  <c r="D245" i="14"/>
  <c r="D244" i="14"/>
  <c r="D243" i="14"/>
  <c r="C245" i="14"/>
  <c r="C244" i="14"/>
  <c r="C243" i="14"/>
  <c r="C242" i="14"/>
  <c r="C241" i="14"/>
  <c r="B245" i="14"/>
  <c r="B244" i="14"/>
  <c r="B243" i="14"/>
  <c r="B242" i="14"/>
  <c r="B241" i="14"/>
  <c r="E240" i="14"/>
  <c r="E239" i="14"/>
  <c r="E238" i="14"/>
  <c r="E237" i="14"/>
  <c r="E236" i="14"/>
  <c r="D240" i="14"/>
  <c r="D239" i="14"/>
  <c r="D238" i="14"/>
  <c r="C240" i="14"/>
  <c r="C239" i="14"/>
  <c r="C238" i="14"/>
  <c r="C237" i="14"/>
  <c r="C236" i="14"/>
  <c r="B240" i="14"/>
  <c r="B239" i="14"/>
  <c r="B238" i="14"/>
  <c r="B237" i="14"/>
  <c r="B236" i="14"/>
  <c r="E115" i="14"/>
  <c r="E114" i="14"/>
  <c r="E113" i="14"/>
  <c r="E112" i="14"/>
  <c r="E111" i="14"/>
  <c r="E110" i="14"/>
  <c r="E109" i="14"/>
  <c r="E108" i="14"/>
  <c r="E107" i="14"/>
  <c r="E106" i="14"/>
  <c r="C115" i="14"/>
  <c r="C114" i="14"/>
  <c r="C113" i="14"/>
  <c r="C112" i="14"/>
  <c r="C111" i="14"/>
  <c r="C110" i="14"/>
  <c r="C109" i="14"/>
  <c r="C108" i="14"/>
  <c r="C107" i="14"/>
  <c r="C106" i="14"/>
  <c r="E105" i="14"/>
  <c r="E104" i="14"/>
  <c r="E103" i="14"/>
  <c r="E102" i="14"/>
  <c r="E101" i="14"/>
  <c r="C105" i="14"/>
  <c r="C104" i="14"/>
  <c r="C103" i="14"/>
  <c r="C102" i="14"/>
  <c r="C101" i="14"/>
  <c r="E100" i="14"/>
  <c r="E99" i="14"/>
  <c r="E98" i="14"/>
  <c r="E97" i="14"/>
  <c r="E96" i="14"/>
  <c r="C100" i="14"/>
  <c r="C99" i="14"/>
  <c r="C98" i="14"/>
  <c r="C97" i="14"/>
  <c r="C96" i="14"/>
  <c r="E90" i="14"/>
  <c r="E89" i="14"/>
  <c r="E88" i="14"/>
  <c r="E87" i="14"/>
  <c r="E86" i="14"/>
  <c r="C90" i="14"/>
  <c r="C89" i="14"/>
  <c r="C88" i="14"/>
  <c r="C87" i="14"/>
  <c r="C86" i="14"/>
  <c r="B87" i="14"/>
  <c r="B88" i="14"/>
  <c r="B89" i="14"/>
  <c r="B90" i="14"/>
  <c r="B96" i="14"/>
  <c r="B97" i="14"/>
  <c r="B98" i="14"/>
  <c r="B99" i="14"/>
  <c r="B100" i="14"/>
  <c r="B101" i="14"/>
  <c r="B102" i="14"/>
  <c r="B103" i="14"/>
  <c r="B104" i="14"/>
  <c r="B105" i="14"/>
  <c r="B106" i="14"/>
  <c r="B107" i="14"/>
  <c r="B108" i="14"/>
  <c r="B109" i="14"/>
  <c r="B110" i="14"/>
  <c r="B111" i="14"/>
  <c r="B112" i="14"/>
  <c r="B113" i="14"/>
  <c r="B114" i="14"/>
  <c r="B115" i="14"/>
  <c r="B86" i="14"/>
  <c r="D115" i="14"/>
  <c r="D114" i="14"/>
  <c r="D113" i="14"/>
  <c r="D110" i="14"/>
  <c r="D109" i="14"/>
  <c r="D108" i="14"/>
  <c r="D105" i="14"/>
  <c r="D104" i="14"/>
  <c r="D103" i="14"/>
  <c r="D100" i="14"/>
  <c r="D99" i="14"/>
  <c r="D98" i="14"/>
  <c r="D90" i="14"/>
  <c r="D89" i="14"/>
  <c r="D88" i="14"/>
  <c r="E80" i="14"/>
  <c r="E79" i="14"/>
  <c r="E78" i="14"/>
  <c r="E77" i="14"/>
  <c r="E76" i="14"/>
  <c r="D80" i="14"/>
  <c r="D79" i="14"/>
  <c r="D78" i="14"/>
  <c r="C80" i="14"/>
  <c r="C79" i="14"/>
  <c r="C78" i="14"/>
  <c r="C77" i="14"/>
  <c r="C76" i="14"/>
  <c r="B80" i="14"/>
  <c r="B79" i="14"/>
  <c r="B78" i="14"/>
  <c r="B77" i="14"/>
  <c r="B76" i="14"/>
  <c r="D70" i="14"/>
  <c r="D69" i="14"/>
  <c r="D68" i="14"/>
  <c r="B70" i="14"/>
  <c r="B69" i="14"/>
  <c r="B68" i="14"/>
  <c r="B67" i="14"/>
  <c r="A67" i="14" s="1"/>
  <c r="B66" i="14"/>
  <c r="A66" i="14" s="1"/>
  <c r="B47" i="14"/>
  <c r="B48" i="14"/>
  <c r="B49" i="14"/>
  <c r="B50" i="14"/>
  <c r="B51" i="14"/>
  <c r="B52" i="14"/>
  <c r="B53" i="14"/>
  <c r="B54" i="14"/>
  <c r="B55" i="14"/>
  <c r="B56" i="14"/>
  <c r="B57" i="14"/>
  <c r="B58" i="14"/>
  <c r="B59" i="14"/>
  <c r="B60" i="14"/>
  <c r="B61" i="14"/>
  <c r="B62" i="14"/>
  <c r="B63" i="14"/>
  <c r="B64" i="14"/>
  <c r="B65" i="14"/>
  <c r="B46" i="14"/>
  <c r="E65" i="14"/>
  <c r="E64" i="14"/>
  <c r="E63" i="14"/>
  <c r="E62" i="14"/>
  <c r="E61" i="14"/>
  <c r="D65" i="14"/>
  <c r="D64" i="14"/>
  <c r="D63" i="14"/>
  <c r="C65" i="14"/>
  <c r="C64" i="14"/>
  <c r="C63" i="14"/>
  <c r="C62" i="14"/>
  <c r="C61" i="14"/>
  <c r="E60" i="14"/>
  <c r="E59" i="14"/>
  <c r="E58" i="14"/>
  <c r="E57" i="14"/>
  <c r="E56" i="14"/>
  <c r="D60" i="14"/>
  <c r="D59" i="14"/>
  <c r="D58" i="14"/>
  <c r="D55" i="14"/>
  <c r="D54" i="14"/>
  <c r="D53" i="14"/>
  <c r="D50" i="14"/>
  <c r="D49" i="14"/>
  <c r="D48" i="14"/>
  <c r="C60" i="14"/>
  <c r="C59" i="14"/>
  <c r="C58" i="14"/>
  <c r="C57" i="14"/>
  <c r="C56" i="14"/>
  <c r="E55" i="14"/>
  <c r="E54" i="14"/>
  <c r="E53" i="14"/>
  <c r="E52" i="14"/>
  <c r="E51" i="14"/>
  <c r="C55" i="14"/>
  <c r="C54" i="14"/>
  <c r="C53" i="14"/>
  <c r="C52" i="14"/>
  <c r="C51" i="14"/>
  <c r="E50" i="14"/>
  <c r="E49" i="14"/>
  <c r="E48" i="14"/>
  <c r="E47" i="14"/>
  <c r="E46" i="14"/>
  <c r="C50" i="14"/>
  <c r="C49" i="14"/>
  <c r="C48" i="14"/>
  <c r="C47" i="14"/>
  <c r="C46" i="14"/>
  <c r="A86" i="14" l="1"/>
  <c r="A96" i="14"/>
  <c r="A242" i="14"/>
  <c r="A87" i="14"/>
  <c r="A104" i="14"/>
  <c r="A107" i="14"/>
  <c r="A112" i="14"/>
  <c r="A111" i="14"/>
  <c r="A102" i="14"/>
  <c r="A58" i="14"/>
  <c r="A50" i="14"/>
  <c r="A48" i="14"/>
  <c r="A51" i="14"/>
  <c r="A64" i="14"/>
  <c r="A106" i="14"/>
  <c r="A47" i="14"/>
  <c r="A114" i="14"/>
  <c r="A46" i="14"/>
  <c r="A239" i="14"/>
  <c r="A54" i="14"/>
  <c r="A57" i="14"/>
  <c r="A79" i="14"/>
  <c r="A100" i="14"/>
  <c r="A110" i="14"/>
  <c r="A98" i="14"/>
  <c r="A99" i="14"/>
  <c r="A238" i="14"/>
  <c r="A241" i="14"/>
  <c r="A245" i="14"/>
  <c r="A49" i="14"/>
  <c r="A55" i="14"/>
  <c r="A65" i="14"/>
  <c r="A56" i="14"/>
  <c r="A52" i="14"/>
  <c r="A68" i="14"/>
  <c r="A90" i="14"/>
  <c r="A103" i="14"/>
  <c r="A109" i="14"/>
  <c r="A115" i="14"/>
  <c r="A113" i="14"/>
  <c r="A105" i="14"/>
  <c r="A101" i="14"/>
  <c r="A97" i="14"/>
  <c r="A88" i="14"/>
  <c r="A236" i="14"/>
  <c r="A240" i="14"/>
  <c r="A243" i="14"/>
  <c r="A237" i="14"/>
  <c r="A244" i="14"/>
  <c r="A59" i="14"/>
  <c r="A63" i="14"/>
  <c r="A69" i="14"/>
  <c r="A62" i="14"/>
  <c r="A70" i="14"/>
  <c r="A60" i="14"/>
  <c r="A61" i="14"/>
  <c r="A53" i="14"/>
  <c r="A78" i="14"/>
  <c r="A89" i="14"/>
  <c r="A108" i="14"/>
  <c r="A80" i="14"/>
  <c r="A77" i="14"/>
  <c r="A76" i="14"/>
  <c r="G33" i="11" l="1"/>
  <c r="I13" i="11" l="1"/>
  <c r="H24" i="11"/>
  <c r="BV38" i="17" s="1"/>
  <c r="H25" i="11"/>
  <c r="BV39" i="17" s="1"/>
  <c r="H32" i="11"/>
  <c r="H33" i="11"/>
  <c r="BW12" i="17" l="1"/>
  <c r="BX12" i="17" s="1"/>
  <c r="I24" i="11" l="1"/>
  <c r="J24" i="11" l="1"/>
  <c r="BW38" i="17"/>
  <c r="BX38" i="17" s="1"/>
  <c r="W14" i="16"/>
  <c r="V14" i="16" s="1"/>
  <c r="BW13" i="17" l="1"/>
  <c r="BX13" i="17" s="1"/>
  <c r="J7" i="11"/>
  <c r="K13" i="11" s="1"/>
  <c r="I25" i="11" s="1"/>
  <c r="J25" i="11" l="1"/>
  <c r="BW39" i="17"/>
  <c r="BX39" i="17" s="1"/>
  <c r="BW47" i="17" s="1"/>
  <c r="BX47" i="17" s="1"/>
  <c r="W16" i="16"/>
  <c r="V16" i="16" s="1"/>
  <c r="V18" i="16" s="1"/>
  <c r="W18" i="16" s="1"/>
  <c r="J33" i="11"/>
  <c r="J112" i="16" l="1"/>
  <c r="L112" i="16" s="1"/>
  <c r="V112" i="16" s="1"/>
  <c r="J74" i="16"/>
  <c r="L74" i="16" s="1"/>
  <c r="V74" i="16" s="1"/>
  <c r="J84" i="16"/>
  <c r="F84" i="16" s="1"/>
  <c r="V84" i="16" s="1"/>
  <c r="J134" i="16"/>
  <c r="L134" i="16" s="1"/>
  <c r="V134" i="16" s="1"/>
  <c r="J110" i="16"/>
  <c r="L110" i="16" s="1"/>
  <c r="V110" i="16" s="1"/>
  <c r="J92" i="16"/>
  <c r="F92" i="16" s="1"/>
  <c r="V92" i="16" s="1"/>
  <c r="J40" i="16"/>
  <c r="L40" i="16" s="1"/>
  <c r="V40" i="16" s="1"/>
  <c r="J66" i="16"/>
  <c r="F66" i="16" s="1"/>
  <c r="V66" i="16" s="1"/>
  <c r="J88" i="16"/>
  <c r="F88" i="16" s="1"/>
  <c r="V88" i="16" s="1"/>
  <c r="J102" i="16"/>
  <c r="L102" i="16" s="1"/>
  <c r="J126" i="16"/>
  <c r="L126" i="16" s="1"/>
  <c r="J56" i="16"/>
  <c r="L56" i="16" s="1"/>
  <c r="V56" i="16" s="1"/>
  <c r="J48" i="16"/>
  <c r="L48" i="16" s="1"/>
  <c r="V48" i="16" s="1"/>
  <c r="J26" i="16"/>
  <c r="J32" i="16"/>
  <c r="F32" i="16" s="1"/>
  <c r="L32" i="16" s="1"/>
  <c r="V32" i="16" s="1"/>
  <c r="J108" i="16"/>
  <c r="L108" i="16" s="1"/>
  <c r="V108" i="16" s="1"/>
  <c r="J60" i="16"/>
  <c r="F60" i="16" s="1"/>
  <c r="V60" i="16" s="1"/>
  <c r="J58" i="16"/>
  <c r="F58" i="16" s="1"/>
  <c r="V58" i="16" s="1"/>
  <c r="J30" i="16"/>
  <c r="F30" i="16" s="1"/>
  <c r="L30" i="16" s="1"/>
  <c r="V30" i="16" s="1"/>
  <c r="J114" i="16"/>
  <c r="L114" i="16" s="1"/>
  <c r="V114" i="16" s="1"/>
  <c r="J90" i="16"/>
  <c r="F90" i="16" s="1"/>
  <c r="V90" i="16" s="1"/>
  <c r="J62" i="16"/>
  <c r="F62" i="16" s="1"/>
  <c r="V62" i="16" s="1"/>
  <c r="J140" i="16"/>
  <c r="L140" i="16" s="1"/>
  <c r="V140" i="16" s="1"/>
  <c r="J82" i="16"/>
  <c r="L82" i="16" s="1"/>
  <c r="V82" i="16" s="1"/>
  <c r="J64" i="16"/>
  <c r="F64" i="16" s="1"/>
  <c r="V64" i="16" s="1"/>
  <c r="J136" i="16"/>
  <c r="L136" i="16" s="1"/>
  <c r="V136" i="16" s="1"/>
  <c r="J116" i="16"/>
  <c r="L116" i="16" s="1"/>
  <c r="V116" i="16" s="1"/>
  <c r="J138" i="16"/>
  <c r="L138" i="16" s="1"/>
  <c r="V138" i="16" s="1"/>
  <c r="J24" i="16"/>
  <c r="L24" i="16" s="1"/>
  <c r="J54" i="16"/>
  <c r="L54" i="16" s="1"/>
  <c r="J132" i="16"/>
  <c r="L132" i="16" s="1"/>
  <c r="V132" i="16" s="1"/>
  <c r="J28" i="16"/>
  <c r="F28" i="16" s="1"/>
  <c r="L28" i="16" s="1"/>
  <c r="V28" i="16" s="1"/>
  <c r="J80" i="16"/>
  <c r="L80" i="16" s="1"/>
  <c r="V80" i="16" s="1"/>
  <c r="J104" i="16"/>
  <c r="L104" i="16" s="1"/>
  <c r="J46" i="16"/>
  <c r="L46" i="16" s="1"/>
  <c r="J128" i="16"/>
  <c r="L128" i="16" s="1"/>
  <c r="J38" i="16"/>
  <c r="L38" i="16" s="1"/>
  <c r="J72" i="16"/>
  <c r="L72" i="16" s="1"/>
  <c r="J130" i="16"/>
  <c r="L130" i="16" s="1"/>
  <c r="V130" i="16" s="1"/>
  <c r="J86" i="16"/>
  <c r="F86" i="16" s="1"/>
  <c r="V86" i="16" s="1"/>
  <c r="J106" i="16"/>
  <c r="L106" i="16" s="1"/>
  <c r="V106" i="16" s="1"/>
  <c r="V72" i="16" l="1"/>
  <c r="L70" i="16"/>
  <c r="V70" i="16" s="1"/>
  <c r="V128" i="16"/>
  <c r="L124" i="16"/>
  <c r="V124" i="16" s="1"/>
  <c r="V104" i="16"/>
  <c r="L100" i="16"/>
  <c r="V100" i="16" s="1"/>
  <c r="L52" i="16"/>
  <c r="V52" i="16" s="1"/>
  <c r="V54" i="16"/>
  <c r="V102" i="16"/>
  <c r="L98" i="16"/>
  <c r="V38" i="16"/>
  <c r="L36" i="16"/>
  <c r="V36" i="16" s="1"/>
  <c r="V46" i="16"/>
  <c r="L44" i="16"/>
  <c r="V44" i="16" s="1"/>
  <c r="L26" i="16"/>
  <c r="V24" i="16"/>
  <c r="L122" i="16"/>
  <c r="V126" i="16"/>
  <c r="V98" i="16" l="1"/>
  <c r="L96" i="16"/>
  <c r="V96" i="16" s="1"/>
  <c r="L120" i="16"/>
  <c r="V120" i="16" s="1"/>
  <c r="V122" i="16"/>
</calcChain>
</file>

<file path=xl/sharedStrings.xml><?xml version="1.0" encoding="utf-8"?>
<sst xmlns="http://schemas.openxmlformats.org/spreadsheetml/2006/main" count="2078" uniqueCount="1208">
  <si>
    <t>Recursos</t>
  </si>
  <si>
    <t>AVALIAÇÃO DO SISTEMA DE SEGURANÇA</t>
  </si>
  <si>
    <t>VALORES</t>
  </si>
  <si>
    <t>NÍVEL DA AMEAÇA</t>
  </si>
  <si>
    <t>(5) elevado               (1) limitado</t>
  </si>
  <si>
    <t>(5) elevados               (3) medianos                  (1) limitados</t>
  </si>
  <si>
    <t>(5) estável                                                                  (3) médio                                                                     (1) instável</t>
  </si>
  <si>
    <t>CLASSIFICAÇÃO</t>
  </si>
  <si>
    <t>RODADAS DO CAMPEONATOS</t>
  </si>
  <si>
    <t>Lider / Potenciação Classificação</t>
  </si>
  <si>
    <t>Potencial rebaixamento / eliminação</t>
  </si>
  <si>
    <t>1º Quarto da Tabela</t>
  </si>
  <si>
    <t>No 2º e 3º Quartos da Tabela</t>
  </si>
  <si>
    <t>Rebaixamento</t>
  </si>
  <si>
    <t>No 1º Quarto</t>
  </si>
  <si>
    <t>Entre o 2º e o 3º Quarto</t>
  </si>
  <si>
    <t>Do 4º até a Semifinal</t>
  </si>
  <si>
    <t>Final</t>
  </si>
  <si>
    <t>DESEMPENHO DESPORTIVOS</t>
  </si>
  <si>
    <t>(5) elevado 60%               (3) médio 30%/60%                  (1) baixo 30%</t>
  </si>
  <si>
    <t>FAIXA DE NÍVEL</t>
  </si>
  <si>
    <t>NÍVEL</t>
  </si>
  <si>
    <t>0 ≤ 1,5</t>
  </si>
  <si>
    <t>Muito Alto</t>
  </si>
  <si>
    <t>Alto</t>
  </si>
  <si>
    <t>Médio</t>
  </si>
  <si>
    <t>Baixo</t>
  </si>
  <si>
    <t>Muito Baixo</t>
  </si>
  <si>
    <t>Atendimento aos padrões previstos de segurança</t>
  </si>
  <si>
    <t>Atendimento aos padrões previstos contra incêndios</t>
  </si>
  <si>
    <t>(5) elevado                                                                    (3) médio                                                                         (1) baixo</t>
  </si>
  <si>
    <t>(5) elevado               (3) médio                  (1) baixo</t>
  </si>
  <si>
    <t>Ordenamento público no entorno do estádio</t>
  </si>
  <si>
    <t>(5) elevados               (3) medianos                  (0) limitados</t>
  </si>
  <si>
    <t>(5) adequado               (3) mediano                 (0) inadequado</t>
  </si>
  <si>
    <t>Acesso do público ao estádio</t>
  </si>
  <si>
    <t>CLASSIFICAÇÃO DO SISTEMA DE SEGURANÇA</t>
  </si>
  <si>
    <t>DESCRIÇÃO</t>
  </si>
  <si>
    <t>As medidas implementadas são adquadas para impedir, na quase totalidade, a possibilidade de conflitos entre torcedores, no estádio e arredores</t>
  </si>
  <si>
    <t>As medidas implementadas podem impedir alguns conflitos entre torcedores, no estádio e arredores.</t>
  </si>
  <si>
    <t>As medidas implementadas são ineficazes para impedir conflitos entre torcedores, no estádio e arredores.</t>
  </si>
  <si>
    <t>Não há medidas implementadas ou estas são desprezíveis para impedir conflitos entre torcedores, no estádio e arredores.</t>
  </si>
  <si>
    <t>Razoável</t>
  </si>
  <si>
    <t>Adequado (4,5 &lt; N ≤ 5)</t>
  </si>
  <si>
    <t>Suficiente (3,5 &lt; N ≤ 4,5)</t>
  </si>
  <si>
    <t>Razoável  (2,5 &lt; N ≤ 3,5)</t>
  </si>
  <si>
    <t>Insuficiente  (1,5 &lt; N ≤ 2,5)</t>
  </si>
  <si>
    <t>Desprezível  (0, ≤ 1N ≤ 1,5)</t>
  </si>
  <si>
    <t>Adequado</t>
  </si>
  <si>
    <t>EFETIVIDADE DA AMEAÇA</t>
  </si>
  <si>
    <t>SISTEMA DE SEGURANÇA</t>
  </si>
  <si>
    <t>Suficiente</t>
  </si>
  <si>
    <t>Insuficiente</t>
  </si>
  <si>
    <t>Desprezível</t>
  </si>
  <si>
    <t>AMEAÇAS</t>
  </si>
  <si>
    <t>NÍVEL DE EFETIVIDADE DA AMEAÇA</t>
  </si>
  <si>
    <t>Nível 5 (Muito Alto)</t>
  </si>
  <si>
    <t>Nível 4 (Alta)</t>
  </si>
  <si>
    <t>Nível 3 (Mediana)</t>
  </si>
  <si>
    <t>Nível 2 (Baixa)</t>
  </si>
  <si>
    <t>Nível 1 (Muito Baixa)</t>
  </si>
  <si>
    <t>25 ≥ Efet &gt; 16</t>
  </si>
  <si>
    <t>16 ≥ Efet &gt; 10</t>
  </si>
  <si>
    <t>10 ≥ Efet &gt; 6</t>
  </si>
  <si>
    <t>6 ≥ Efet &gt; 3</t>
  </si>
  <si>
    <t>3 ≥ Efet &gt; 1</t>
  </si>
  <si>
    <t>Baixa</t>
  </si>
  <si>
    <t>Muito Baixa</t>
  </si>
  <si>
    <t>O nível da ameaça é representado pelo seu enquadramento na faixa correspondente à média aritmética (N = ΣPi / 5)) da pontuação obtida por cada atributo na fase de Caracterização da Ameaça, conforme registrado na Tabela Perfil da Ameaça.</t>
  </si>
  <si>
    <t>O nível do Sistema de Segurança é representado pelo seu enquadramento na faixa correspondente da Tabela Classificação do Sistema de Segurança, a seguir, de acordo com a pontuação obtida na fase de Avaliação do Sistema de Segurança, conforme registrado na Tabela Avaliação do Sistema de Segurança.</t>
  </si>
  <si>
    <t>(Nível da Ameaça x Sistema de Segurança) A estimativa da efetividade da ameaça visa aferir a capacidade de determinada ameaça – no caso, torcedores – explorar uma fragilidade do Sistema de Segurança do estádio. Isso é feito com o cruzamento das avaliações do Nível da Ameaça e do Sistema de Segurança e respectivo enquadramento na Tabela Efetividade da Ameaça, a seguir.</t>
  </si>
  <si>
    <t>O nível de efetividade da ameaça é representado pelo intervalo numérico em que se encontra o valor da efetividade da ameaça previamente avaliada, que corresponde ao respectivo nível, variando de 1 a 5 – de muito baixa a muito alta –, sendo 5 o pior caso.</t>
  </si>
  <si>
    <t>A ponderação do histórico da torcida se dá com a resposta a três perguntas, em sequência, com o correspondente enquadramento – Sim ou Não  na tabela a seguir:</t>
  </si>
  <si>
    <t>SIM</t>
  </si>
  <si>
    <t>NÃO</t>
  </si>
  <si>
    <t>NÍVEL 4</t>
  </si>
  <si>
    <t>NÍVEL 3</t>
  </si>
  <si>
    <t>NÍVEL 2</t>
  </si>
  <si>
    <t>NÍVEL 1</t>
  </si>
  <si>
    <t>O clube foi punido, nos últimos 5 anos, por ações violentas praticadas por torcedores?</t>
  </si>
  <si>
    <t>Houve violência de torcedores em algum dos 3 jogos anteriores, com o mesmo adversário?</t>
  </si>
  <si>
    <t>Foram verificadas ameaças, com potencial de concretização, para o próximo jogo?</t>
  </si>
  <si>
    <t>ALTO</t>
  </si>
  <si>
    <t>ESCALA DE RISCO</t>
  </si>
  <si>
    <t>DETERMINAÇÃO DO RISCO</t>
  </si>
  <si>
    <t>IMPACTO</t>
  </si>
  <si>
    <t>HISTÓRICO DA TORCIDA</t>
  </si>
  <si>
    <t>HISTÓRICO PONDERADO DAS TORCIDAS</t>
  </si>
  <si>
    <t>ESTIMATIVA DA PROBABILIDADE</t>
  </si>
  <si>
    <t>HISTÓRICO DAS TORCIDAS</t>
  </si>
  <si>
    <t>(5)</t>
  </si>
  <si>
    <t>(4)</t>
  </si>
  <si>
    <t>(3)</t>
  </si>
  <si>
    <t>(2)</t>
  </si>
  <si>
    <t>(1)</t>
  </si>
  <si>
    <t>Mediana</t>
  </si>
  <si>
    <t>Alta</t>
  </si>
  <si>
    <t>Muito Alta</t>
  </si>
  <si>
    <t>PROBABILIDADE</t>
  </si>
  <si>
    <t>NÍVEL 1 (1X)</t>
  </si>
  <si>
    <t>NÍVEL 2 (2X)</t>
  </si>
  <si>
    <t>NÍVEL 3 (3X)</t>
  </si>
  <si>
    <t>NÍVEL 4 (5X)</t>
  </si>
  <si>
    <t>INTERVALO</t>
  </si>
  <si>
    <t>Altamente Provável</t>
  </si>
  <si>
    <t>Provável</t>
  </si>
  <si>
    <t>Improvável</t>
  </si>
  <si>
    <t>Remota</t>
  </si>
  <si>
    <t>25 ≥ Efet &gt; 15</t>
  </si>
  <si>
    <t>15 ≥ Efet &gt; 09</t>
  </si>
  <si>
    <t>09 ≥ Efet &gt; 04</t>
  </si>
  <si>
    <t>04 ≥ Efet &gt; 02</t>
  </si>
  <si>
    <t>02 ≥ Efet &gt; 01</t>
  </si>
  <si>
    <t>O nível estimado da probabilidade é representado pelo cruzamento correspondente à Efetividade da Ameaça e ao Histórico da Torcida, na Tabela Estimativa da Probabilidade, transportado para o intervalo adequado da Tabela Nível da Probabilidade, a seguir.</t>
  </si>
  <si>
    <t>Mando de Campo</t>
  </si>
  <si>
    <t>Público esperado</t>
  </si>
  <si>
    <t>Situação politica do clube</t>
  </si>
  <si>
    <t>A tabela a seguir lista os fatores de impacto e respectivos descritores, que devem ser assinalados de acordo com a estimativa realizada. Os valores dos pontos correspondentes devem ser somados ao final (Ia = Σ(P)) e o resultado, transportado para a Tabela Nível do Impacto.</t>
  </si>
  <si>
    <t>O nível do impacto, caso a ameaça concretize uma ação nociva ao evento, será determinado pelo somatório dos valores obtidos nos fatores Lesões ao Ser Humano, Danos ao Patrimônio e Prejuízos à Imagem, como visto anteriormente, transportado para a Tabela Nível do Impacto, a seguir, podendo variar de Muito Baixo (I) a Crítico (V).</t>
  </si>
  <si>
    <t>Na escala de risco estão representadas as faixas correspondentes ao valor apontado no cruzamento das linhas e colunas da Tabela Risco, para enquadramento no nível de risco correspondente, podendo variar em cinco graus, de muito baixo a muito alto.</t>
  </si>
  <si>
    <t>FATORES DE IMPACTO</t>
  </si>
  <si>
    <t>FATOR 01 - LESÃO AO SER HJUMANO</t>
  </si>
  <si>
    <t>FATOR 02 - DANOS AO PATRIMÔNIO</t>
  </si>
  <si>
    <t>FATOR 03 - DANOS AO PATRIMÔNIO</t>
  </si>
  <si>
    <t>Não há danos a equipamentos, materiais e instalações.</t>
  </si>
  <si>
    <t>Pode haver danos de pequena monta a equipamentos, materiais e instalações, dentro do estádio.</t>
  </si>
  <si>
    <t>Pode haver danos de grande monta a equipamentos, materiais e instalações, dentro e fora do estádio.</t>
  </si>
  <si>
    <t>Pode haver destruição total de equipamentos, materiais e instalações, dentro e fora do estádio, atingindo imóveis do entorno ou de outras localidades.</t>
  </si>
  <si>
    <t>Pode provocar insignificante repercussão entre os torcedores e terceiros, apenas dentro no estádio.</t>
  </si>
  <si>
    <t>Não há lesões ou danos à saúde de torcedores e outros.</t>
  </si>
  <si>
    <t>Pode haver lesões leves ou perturbações leves à saúde de torcedores e outros, dentro ou fora do estádio.</t>
  </si>
  <si>
    <t>Pode haver lesões incapacitantes ou danos graves à saúde de torcedores e outros ou agressão de qualquer natureza a agente público, dentro ou fora do estádio.</t>
  </si>
  <si>
    <t>Pode haver mortes, lesões graves, danos irreversíveis à saúde de torcedores e outros, dentro ou fora do estádio.</t>
  </si>
  <si>
    <t>Pode provocar repercussão significativa entre os torcedores e terceiros, dentro no estádio, e repercussão pouco significativa na cidade.</t>
  </si>
  <si>
    <t>Pode provocar repercussão de grande monta entre os torcedores e terceiros, dentro no estádio, e repercussão significativa na cidade, no estado e no Brasil.</t>
  </si>
  <si>
    <t>Pode provocar repercussão de grande monta e duradoura entre os torcedores e terceiros, dentro no estádio, e repercussão de grande monta, de longa duração, no Brasil e no exterior.</t>
  </si>
  <si>
    <t>Lesão ao ser Humano</t>
  </si>
  <si>
    <t>Fator 01 (0),(2),(7),(15)</t>
  </si>
  <si>
    <t>Danos ao Patrimônio</t>
  </si>
  <si>
    <t>Prejuízo a Imagem</t>
  </si>
  <si>
    <t>Fator 02 (0),(2),(5),(10)</t>
  </si>
  <si>
    <t>Fator 03 (0),(2),(5),(10)</t>
  </si>
  <si>
    <t>As medidas implementadas são suficientes para impedir em grande parte, a possibilidade de conflitos entre torcedores, no estádio e arredores.</t>
  </si>
  <si>
    <t>DESCRIÇÕES</t>
  </si>
  <si>
    <t>FAIXA</t>
  </si>
  <si>
    <t>DENOMINAÇÃO</t>
  </si>
  <si>
    <t>MA</t>
  </si>
  <si>
    <t>A</t>
  </si>
  <si>
    <t>M</t>
  </si>
  <si>
    <t>B</t>
  </si>
  <si>
    <t>MB</t>
  </si>
  <si>
    <t>As medidas de segurança são quase inexistentes ou inadequadas, trazendo uma condição temerária para a realização do jogo.</t>
  </si>
  <si>
    <t>As medidas de segurança são insuficientes ou pouco adequadas, trazendo uma condição insegura para a realização do jogo.</t>
  </si>
  <si>
    <t>As medidas de segurança necessitam aprimoramento, mas há condição de razoável segurança para a realização do jogo.</t>
  </si>
  <si>
    <t>As medidas de segurança são quase suficientes e adequadas, proporcionando uma boa condição de segurança para a realização do jogo.</t>
  </si>
  <si>
    <t>AVALIAÇÃO DO SISTEMA DE SEGURANÇA / AMEAÇAS</t>
  </si>
  <si>
    <t>ok</t>
  </si>
  <si>
    <t>PROBABILIDADES</t>
  </si>
  <si>
    <t>TABELA PERFIL DA AMEAÇAS / NÍVEL</t>
  </si>
  <si>
    <t>TABELA 01                                                                           DESEMPENHO DESPORTIVO</t>
  </si>
  <si>
    <t>PLANILHA 01                                                                                             ( ANÁLISE TABELAS 1 E 2)</t>
  </si>
  <si>
    <t>TABELA 04                                                                                             EFETIVIDADE DA AMEAÇA</t>
  </si>
  <si>
    <t xml:space="preserve">NÍVEL DA AMEAÇA </t>
  </si>
  <si>
    <t>TABELA 02                                                                                             NÍVEL DA AMEAÇA</t>
  </si>
  <si>
    <t>PLANILHA 02                                                                                             ( ANÁLISE TABELAS 3,4 E 5)</t>
  </si>
  <si>
    <t>TABELA 03                                                                                             CLASSIFICAÇÃO DO SISTEMA DE SEGURANÇA</t>
  </si>
  <si>
    <t>EFETIVIDADE DA AMEAÇA / SISTEMA DE SEGURANÇA</t>
  </si>
  <si>
    <t>TABELA 05                                                                                            NÍVEL DA EFETIVIDADE DA AMEAÇA</t>
  </si>
  <si>
    <t>PLANILHA 03                                                                                                            ( ANÁLISE TABELAS 6,7 E 8)</t>
  </si>
  <si>
    <t>TABELA 07                                                                                             ESTIMATIVA DA PROBABILIDADE</t>
  </si>
  <si>
    <t>TABELA 08                                                                                             NÍVEL DA PROBABILIDADE</t>
  </si>
  <si>
    <t>PLANILHA 04                                                                                                           ( ANÁLISE TABELAS 9,10 E 11)</t>
  </si>
  <si>
    <t>TABELA 09                                                                                                                                                      FATORES DE IMPACTO</t>
  </si>
  <si>
    <t>NÍVEL DO IMPACTO DA AMEAÇA</t>
  </si>
  <si>
    <t>V</t>
  </si>
  <si>
    <t>IV</t>
  </si>
  <si>
    <t>III</t>
  </si>
  <si>
    <t>I</t>
  </si>
  <si>
    <t>Crítico</t>
  </si>
  <si>
    <t>Severo</t>
  </si>
  <si>
    <t>Moderado</t>
  </si>
  <si>
    <t xml:space="preserve">NÍVEL  </t>
  </si>
  <si>
    <t>24 &lt; IA ≤ 35</t>
  </si>
  <si>
    <t>14 &lt; IA ≤ 24</t>
  </si>
  <si>
    <t>9 &lt; IA ≤ 14</t>
  </si>
  <si>
    <t>4 &lt; IA ≤ 9</t>
  </si>
  <si>
    <t>0 &lt; IA ≤ 4</t>
  </si>
  <si>
    <t>TABELA 10                                                                                                                                                                              NÍVEL DO IMPACTO</t>
  </si>
  <si>
    <t>RISCO</t>
  </si>
  <si>
    <t xml:space="preserve"> IMPACTO / RISCO</t>
  </si>
  <si>
    <t>Médiana</t>
  </si>
  <si>
    <t>Finalmente, o risco será determinado pelo cruzamento da linha correspondente à probabilidade com a coluna correspondente ao impacto estimados. Os valores que se apresentam em cada cruzamento são utilizados no enquadramento na faixa da escala de risco correspondente, diferenciando, dentro de cada faixa, os que estão mais para um ou outro extremo, como se pode observar na Tabela Risco, a seguir.</t>
  </si>
  <si>
    <t>TABELA 12                                                                                                                                                                              NÍVEL DO IMPACTO</t>
  </si>
  <si>
    <t>80 ≤ R ≤ 100</t>
  </si>
  <si>
    <t>48 ≤ R &lt; 80</t>
  </si>
  <si>
    <t>30 ≤ R &lt; 48</t>
  </si>
  <si>
    <t>10 ≤ R &lt; 30</t>
  </si>
  <si>
    <t>1 ≤ R &lt; 10</t>
  </si>
  <si>
    <t>NÍVEL DO RISCO</t>
  </si>
  <si>
    <t>As medidas de segurança são suficientes e adequadas, proporcionando uma condição segura para a realização do jogo</t>
  </si>
  <si>
    <t>TABELA 06                                                                                                       HISTÓRICO DAS TORCIDAS</t>
  </si>
  <si>
    <t>TABELA 11                                                                                                                                                     RISCO</t>
  </si>
  <si>
    <t>Desempenho Desportivo do Clube – é o atributo que descreve a influência do posicionamento do clube na tabela do campeonato no possível ânimo da torcida em realizar ações hostis. O desempenho desportivo é sintetizado na Tabela Desempenho Desportivo, representado pelo número correspondente ao cruzamento da classificação do clube no campeonato versus a rodada atual do campeonato. O resultado deverá ser transportado para a tabela Perfil da Ameaça.</t>
  </si>
  <si>
    <t>São considerados apenas os torcedores como fonte de ameaça, não sendo necessário estimar outro tipo de ameaça para avaliação. Assim, foram selecionados cinco atributos para caracterização da ameaça torcedores em determinado evento:  Público esperado;  Mando de campo;  Recursos;  Desempenho do clube na competição; e  Situação política no clube.serão denominados “torcedor” os praticam atos violentos contra pessoas, instalações, veículos
etc., no estádio ou fora dele, em situação relacionada ao jogo avaliado.</t>
  </si>
  <si>
    <t xml:space="preserve">Foram selecionados quatro aspectos para avaliação do Sistema de Segurança para determinado evento:  Atendimento aos padrões previstos de segurança pública;  Atendimento aos padrões previstos contra incêndios;  Ordenamento público no entorno do estádio; e  Acesso do público ao estádio.A Avaliação será representada pela média aritmética
(N=∑Pi/4) dos valores imputados aos aspectos verificados nas implementações
de segurança, quais sejam Padrões de Segurança Pública, Padrões Contra
Incêndio, Ordenamento Público e Acesso
</t>
  </si>
  <si>
    <t>(Efetividade da Ameaça x Histórico da Torcida) A estimativa da probabilidade de que ocorra algum conflito entre torcedores é realizada com o cruzamento das avaliações da Efetividade da Ameaça e do Histórico da Torcida, com o respectivo enquadramento na Tabela Estimativa da Probabilidade, a seguir.</t>
  </si>
  <si>
    <t>A tabela a seguir lista os fatores de impacto e respectivos descritores, que devem ser assinalados de acordo com a estimativa realizada. Os valores dos pontos correspondentes devem ser somados ao final (Ia = ∑(P)) e o resultado, transportado para a Tabela Nível do Impacto.</t>
  </si>
  <si>
    <r>
      <t xml:space="preserve">4,5 </t>
    </r>
    <r>
      <rPr>
        <b/>
        <sz val="11"/>
        <color theme="1"/>
        <rFont val="Calibri"/>
        <family val="2"/>
      </rPr>
      <t>&lt; N ≤ 5</t>
    </r>
  </si>
  <si>
    <r>
      <t>3,5</t>
    </r>
    <r>
      <rPr>
        <b/>
        <sz val="11"/>
        <color theme="1"/>
        <rFont val="Calibri"/>
        <family val="2"/>
      </rPr>
      <t xml:space="preserve"> &lt; N ≤ 4,5</t>
    </r>
  </si>
  <si>
    <r>
      <t>2,5</t>
    </r>
    <r>
      <rPr>
        <b/>
        <sz val="11"/>
        <color theme="1"/>
        <rFont val="Calibri"/>
        <family val="2"/>
      </rPr>
      <t xml:space="preserve"> &lt; N ≤ 3,5</t>
    </r>
  </si>
  <si>
    <r>
      <t>1,5</t>
    </r>
    <r>
      <rPr>
        <b/>
        <sz val="11"/>
        <color theme="1"/>
        <rFont val="Calibri"/>
        <family val="2"/>
      </rPr>
      <t xml:space="preserve"> &lt; N ≤ 2,5</t>
    </r>
  </si>
  <si>
    <t xml:space="preserve">Atributo que pretende delimitar o grau de influência da quantidade de público esperado de determinada torcida no estádio, durante o jogo em análise. É estimado pelo o percentual do número de ingresso postos á venda por cada clube.           </t>
  </si>
  <si>
    <t>Atributo que procura avaliar a influência da sensação do mando do campo de jogo no comportamento dos torcedores. Assim, um jogo realizado com mando de campo, no estádio do qual o clube da torcida em análise é proprietário ou onde tradicionalmente realiza os jogos que possui mando de campo, deixa a torcida com sensação de dona do local, com mais direitos que a torcida adversária.</t>
  </si>
  <si>
    <t>RECURSOS:</t>
  </si>
  <si>
    <t>PÚBLICO ESPERADO:</t>
  </si>
  <si>
    <t>Atributo que procura avaliar os recursos financeiros e apoio lógistico que a torcida possui para acompanhar o clube.</t>
  </si>
  <si>
    <t>ATRIBUTOS</t>
  </si>
  <si>
    <t>CARACTERIZAÇÃO DA FONTE DA AMEAÇA</t>
  </si>
  <si>
    <t>Atributo que descreve a influência do posicionamento do clube na tabela do campeonato no possivel ânimo da torcida em realizar ações hostis. O desempenho desportivo é sintetizado  na tabela representado pelo o número corresmpondente ao cruzamento da classificação do clube no campeonato, versus a rodada atual.</t>
  </si>
  <si>
    <t>Avaliação FERJ</t>
  </si>
  <si>
    <t>Atributo que avalia o gran de influência da situação política do clube, no que se refe á proximidade de eleições internas, insatisfação com ma gestão do futebol e outras questões extracampo, que possam remeter ao possível mau desempenho do clube no campeonato. Poderia haver indição de torcedores a um comportamento violento, a fim de influenciar questões internas do clube.</t>
  </si>
  <si>
    <t>ATENDIMENTO AOS PADRÕES PREVISTOS CONTRA INCÊNCIOS:</t>
  </si>
  <si>
    <t>ATENDIMENTO AOS PADRÕES PREVISTOS DE SEGURANÇA PÚBLICA:</t>
  </si>
  <si>
    <t>SITUAÇÃO POLITICA DO CLUBE:</t>
  </si>
  <si>
    <t>DESEMPENHO DESPORTIVO:</t>
  </si>
  <si>
    <t>ORDENAMENTO PÚBLICO NO ENTORNO DO ESTÁDIO:</t>
  </si>
  <si>
    <t>ACESSO DO PÚBLICO AO ESTÁDIO:</t>
  </si>
  <si>
    <t>Atributo que pretende aferir o grau de implementação das medidas de segurança padrão prevista para serem adotadas pelos órgão de segurança ública, de acordo com o público espereado e o local do jogo.</t>
  </si>
  <si>
    <t>Atributo que pretende aferir o grau de implementação das medidas padrão de prevenção/combate a incêndio e atendimento ao público previstas, de acordo com o público esperado e o local do jogo.</t>
  </si>
  <si>
    <r>
      <t xml:space="preserve">RISCO       </t>
    </r>
    <r>
      <rPr>
        <b/>
        <sz val="9"/>
        <color theme="0" tint="-4.9989318521683403E-2"/>
        <rFont val="Calibri"/>
        <family val="2"/>
        <scheme val="minor"/>
      </rPr>
      <t>(ANÁLISE TABELA 11 DE RISCO)</t>
    </r>
  </si>
  <si>
    <r>
      <t xml:space="preserve">NÍVEL DE IMPACTO </t>
    </r>
    <r>
      <rPr>
        <b/>
        <sz val="9"/>
        <color theme="0" tint="-4.9989318521683403E-2"/>
        <rFont val="Calibri"/>
        <family val="2"/>
        <scheme val="minor"/>
      </rPr>
      <t>(ANÁLISE TABELA 10 NÍVEL DO IMPACTO DA AMEAÇA)</t>
    </r>
  </si>
  <si>
    <r>
      <t>FATOR DE IMPACTO</t>
    </r>
    <r>
      <rPr>
        <b/>
        <sz val="9"/>
        <color theme="0"/>
        <rFont val="Calibri"/>
        <family val="2"/>
        <scheme val="minor"/>
      </rPr>
      <t xml:space="preserve">    (SOMA) E ANÁLISE TABELA 09 FATOR DE IMPACTO</t>
    </r>
  </si>
  <si>
    <r>
      <t xml:space="preserve">NÍVEL DE PROBABILIDADE        </t>
    </r>
    <r>
      <rPr>
        <b/>
        <sz val="9"/>
        <color theme="0"/>
        <rFont val="Calibri"/>
        <family val="2"/>
        <scheme val="minor"/>
      </rPr>
      <t>(ANÁLISE TABELA 8 NÍVEL DA PROBABILIDADE)</t>
    </r>
  </si>
  <si>
    <r>
      <t xml:space="preserve">ESTIMATIVA DA PROBABILIDADE </t>
    </r>
    <r>
      <rPr>
        <b/>
        <sz val="9"/>
        <color theme="0"/>
        <rFont val="Calibri"/>
        <family val="2"/>
        <scheme val="minor"/>
      </rPr>
      <t>(ANÁLISE TABELA 7 ESTIMATIVA DA PROBABILIDADE)</t>
    </r>
  </si>
  <si>
    <r>
      <t xml:space="preserve">HISTÓRICO DA TORCIDA  </t>
    </r>
    <r>
      <rPr>
        <b/>
        <sz val="9"/>
        <color theme="0"/>
        <rFont val="Calibri"/>
        <family val="2"/>
        <scheme val="minor"/>
      </rPr>
      <t>(ANÁLISE  TABELA 6 HISTÓRICO DAS TORCIDAS)</t>
    </r>
  </si>
  <si>
    <r>
      <t xml:space="preserve">NÍVEL DA EFETIVIDADE DA AMEAÇA </t>
    </r>
    <r>
      <rPr>
        <b/>
        <sz val="9"/>
        <color theme="0"/>
        <rFont val="Calibri"/>
        <family val="2"/>
        <scheme val="minor"/>
      </rPr>
      <t>(ANÁLISE TABELA 5 NÍVEL DA EFETIVIDADE DA AMEAÇA)</t>
    </r>
  </si>
  <si>
    <r>
      <t xml:space="preserve">EFETIVIDADE DA AMEAÇA  </t>
    </r>
    <r>
      <rPr>
        <b/>
        <sz val="9"/>
        <color theme="0"/>
        <rFont val="Calibri"/>
        <family val="2"/>
        <scheme val="minor"/>
      </rPr>
      <t>(ANÁLISE TABELA 4 EFETIVIDADE DA AMEAÇA)</t>
    </r>
  </si>
  <si>
    <r>
      <t xml:space="preserve">CLASSIFICAÇÃO DO SISTEMA DE SEGURANÇA </t>
    </r>
    <r>
      <rPr>
        <b/>
        <sz val="9"/>
        <color theme="0" tint="-4.9989318521683403E-2"/>
        <rFont val="Calibri"/>
        <family val="2"/>
        <scheme val="minor"/>
      </rPr>
      <t>(ANÁLISE TABELA 3 CLASSIFICAÇÃO DE SEGURANÇA)</t>
    </r>
  </si>
  <si>
    <r>
      <t xml:space="preserve">AVALIAÇÃO DO SISTEMA DE SEGURANÇA </t>
    </r>
    <r>
      <rPr>
        <b/>
        <sz val="9"/>
        <color theme="0" tint="-4.9989318521683403E-2"/>
        <rFont val="Calibri"/>
        <family val="2"/>
        <scheme val="minor"/>
      </rPr>
      <t>(MÉDIA ARITIMÉTICA)</t>
    </r>
    <r>
      <rPr>
        <b/>
        <sz val="9"/>
        <rFont val="Calibri"/>
        <family val="2"/>
        <scheme val="minor"/>
      </rPr>
      <t xml:space="preserve"> </t>
    </r>
  </si>
  <si>
    <r>
      <t xml:space="preserve">PERFIL DA AMEAÇA      </t>
    </r>
    <r>
      <rPr>
        <b/>
        <sz val="9"/>
        <color theme="0" tint="-4.9989318521683403E-2"/>
        <rFont val="Calibri"/>
        <family val="2"/>
        <scheme val="minor"/>
      </rPr>
      <t>(MÉDIA ARITIMÉTICA)</t>
    </r>
    <r>
      <rPr>
        <b/>
        <sz val="9"/>
        <rFont val="Calibri"/>
        <family val="2"/>
        <scheme val="minor"/>
      </rPr>
      <t xml:space="preserve"> </t>
    </r>
  </si>
  <si>
    <r>
      <rPr>
        <b/>
        <sz val="9"/>
        <rFont val="Calibri"/>
        <family val="2"/>
        <scheme val="minor"/>
      </rPr>
      <t xml:space="preserve">Desempenho Desportivo do Clube       </t>
    </r>
    <r>
      <rPr>
        <b/>
        <sz val="9"/>
        <color theme="0" tint="-4.9989318521683403E-2"/>
        <rFont val="Calibri"/>
        <family val="2"/>
        <scheme val="minor"/>
      </rPr>
      <t xml:space="preserve">              (ANÁLISE TABELA 1 DESEMPENHO)</t>
    </r>
  </si>
  <si>
    <t>Atributo que pretende aferir o grau de desordem no entorno do estádio, no dia do jogo, com a presença de vendedores ambulantes, torcedores sem ingresso, cambistas e venda de bebidas alcólicas no peírmetro mais próximo ao estádio.</t>
  </si>
  <si>
    <t>Atributo que avalia a eficiência e a segurança nos meios de transportes e das vias de acesso do público ao estádio</t>
  </si>
  <si>
    <t>A ponderação do hitórico da torcida se dá com a resposta a três perguntas, em sequencia, com o correspondente enquadramento -Sim ou Não.</t>
  </si>
  <si>
    <t>FATOR 3: PREJUIZOS A IMAGEM</t>
  </si>
  <si>
    <t>Lista fatores de impacto e respectivos descritores:</t>
  </si>
  <si>
    <t>TIMES</t>
  </si>
  <si>
    <t>MANDO DE CAMPO</t>
  </si>
  <si>
    <t>SITUAÇÃO POLÍTICA</t>
  </si>
  <si>
    <t>MANDO DE CAMPO: (Dentro e Fora do Estado)</t>
  </si>
  <si>
    <r>
      <rPr>
        <b/>
        <sz val="10"/>
        <color rgb="FFFF0000"/>
        <rFont val="Calibri"/>
        <family val="2"/>
        <scheme val="minor"/>
      </rPr>
      <t xml:space="preserve">Elevado (5): </t>
    </r>
    <r>
      <rPr>
        <b/>
        <sz val="10"/>
        <color theme="1"/>
        <rFont val="Calibri"/>
        <family val="2"/>
        <scheme val="minor"/>
      </rPr>
      <t>A torcida em análise possui mais de 60% do público esperado no estádio.</t>
    </r>
  </si>
  <si>
    <r>
      <rPr>
        <b/>
        <sz val="10"/>
        <color rgb="FFFF0000"/>
        <rFont val="Calibri"/>
        <family val="2"/>
        <scheme val="minor"/>
      </rPr>
      <t xml:space="preserve">Elevado (5): </t>
    </r>
    <r>
      <rPr>
        <b/>
        <sz val="10"/>
        <rFont val="Calibri"/>
        <family val="2"/>
        <scheme val="minor"/>
      </rPr>
      <t xml:space="preserve">O jogo será realizado no estádio do qual o clube é proprietário ou onde tradicionalmente possui o mando de campo ou em local onde a torcida possui grande representação.  </t>
    </r>
  </si>
  <si>
    <r>
      <rPr>
        <b/>
        <sz val="10"/>
        <color rgb="FFFF0000"/>
        <rFont val="Calibri"/>
        <family val="2"/>
        <scheme val="minor"/>
      </rPr>
      <t xml:space="preserve">Elevados (5): </t>
    </r>
    <r>
      <rPr>
        <b/>
        <sz val="10"/>
        <rFont val="Calibri"/>
        <family val="2"/>
        <scheme val="minor"/>
      </rPr>
      <t>A torcida possui recursos financeiros e apoio logístico para acompanhar o clube em grande número.</t>
    </r>
  </si>
  <si>
    <r>
      <rPr>
        <b/>
        <sz val="9"/>
        <color rgb="FFFF0000"/>
        <rFont val="Calibri"/>
        <family val="2"/>
        <scheme val="minor"/>
      </rPr>
      <t xml:space="preserve">Médio (3): </t>
    </r>
    <r>
      <rPr>
        <b/>
        <sz val="9"/>
        <color theme="1"/>
        <rFont val="Calibri"/>
        <family val="2"/>
        <scheme val="minor"/>
      </rPr>
      <t>A torcida em análise possui mais de 30% até 60% do público esperado no estádio.</t>
    </r>
  </si>
  <si>
    <r>
      <rPr>
        <b/>
        <sz val="9"/>
        <color rgb="FFFF0000"/>
        <rFont val="Calibri"/>
        <family val="2"/>
        <scheme val="minor"/>
      </rPr>
      <t xml:space="preserve">Baixo (1):  </t>
    </r>
    <r>
      <rPr>
        <b/>
        <sz val="9"/>
        <rFont val="Calibri"/>
        <family val="2"/>
        <scheme val="minor"/>
      </rPr>
      <t>A torcida em análise possui até 30% do Público esperado no estádio</t>
    </r>
  </si>
  <si>
    <r>
      <rPr>
        <b/>
        <sz val="9"/>
        <color rgb="FFFF0000"/>
        <rFont val="Calibri"/>
        <family val="2"/>
        <scheme val="minor"/>
      </rPr>
      <t xml:space="preserve">Limitado (1): </t>
    </r>
    <r>
      <rPr>
        <b/>
        <sz val="9"/>
        <rFont val="Calibri"/>
        <family val="2"/>
        <scheme val="minor"/>
      </rPr>
      <t>O jogo Não será realizado com mando de campo, tampouco em local onde a torcida possua grande representação, em outro estado da federação.</t>
    </r>
  </si>
  <si>
    <r>
      <t xml:space="preserve">Medianos (3): </t>
    </r>
    <r>
      <rPr>
        <b/>
        <sz val="9"/>
        <rFont val="Calibri"/>
        <family val="2"/>
        <scheme val="minor"/>
      </rPr>
      <t>A torcida possui recursos financeiros ou apoio logístico para acompanhar o clube, de certa maneira.</t>
    </r>
  </si>
  <si>
    <r>
      <rPr>
        <b/>
        <sz val="9"/>
        <color rgb="FFFF0000"/>
        <rFont val="Calibri"/>
        <family val="2"/>
        <scheme val="minor"/>
      </rPr>
      <t xml:space="preserve">Limitados (1): </t>
    </r>
    <r>
      <rPr>
        <b/>
        <sz val="9"/>
        <color theme="1"/>
        <rFont val="Calibri"/>
        <family val="2"/>
        <scheme val="minor"/>
      </rPr>
      <t>A torcida não possui recursos e apoio logístico para acompanhar o clube.</t>
    </r>
  </si>
  <si>
    <r>
      <rPr>
        <b/>
        <sz val="10"/>
        <color rgb="FFFF0000"/>
        <rFont val="Calibri"/>
        <family val="2"/>
        <scheme val="minor"/>
      </rPr>
      <t xml:space="preserve">Estável (1): </t>
    </r>
    <r>
      <rPr>
        <b/>
        <sz val="10"/>
        <color theme="1"/>
        <rFont val="Calibri"/>
        <family val="2"/>
        <scheme val="minor"/>
      </rPr>
      <t xml:space="preserve">Não há proximidade das eleições do clube, tampauco insatisfação com a gestão do futebol ou com o desempenho do clube no campeonato. </t>
    </r>
    <r>
      <rPr>
        <b/>
        <sz val="10"/>
        <color rgb="FFFF0000"/>
        <rFont val="Calibri"/>
        <family val="2"/>
        <scheme val="minor"/>
      </rPr>
      <t>Avaliação FERJ</t>
    </r>
  </si>
  <si>
    <r>
      <rPr>
        <b/>
        <sz val="9"/>
        <color rgb="FFFF0000"/>
        <rFont val="Calibri"/>
        <family val="2"/>
        <scheme val="minor"/>
      </rPr>
      <t xml:space="preserve">Médio (3): </t>
    </r>
    <r>
      <rPr>
        <b/>
        <sz val="9"/>
        <color theme="1"/>
        <rFont val="Calibri"/>
        <family val="2"/>
        <scheme val="minor"/>
      </rPr>
      <t xml:space="preserve">Há proximidade das eleições internas do clube, mas não há grande insatisfação com a gestão do futebol ou com o desempenho. </t>
    </r>
    <r>
      <rPr>
        <b/>
        <sz val="9"/>
        <color rgb="FFFF0000"/>
        <rFont val="Calibri"/>
        <family val="2"/>
        <scheme val="minor"/>
      </rPr>
      <t>Avaliação FERJ</t>
    </r>
  </si>
  <si>
    <r>
      <rPr>
        <b/>
        <sz val="9"/>
        <color rgb="FFFF0000"/>
        <rFont val="Calibri"/>
        <family val="2"/>
        <scheme val="minor"/>
      </rPr>
      <t xml:space="preserve">Instável (5): </t>
    </r>
    <r>
      <rPr>
        <b/>
        <sz val="9"/>
        <color theme="1"/>
        <rFont val="Calibri"/>
        <family val="2"/>
        <scheme val="minor"/>
      </rPr>
      <t xml:space="preserve">Há proximidade das eleições internas do clube, insatisfação com a gestão do clube e o clube não possui desempenho satisfatório no campeonato. </t>
    </r>
    <r>
      <rPr>
        <b/>
        <sz val="9"/>
        <color rgb="FFFF0000"/>
        <rFont val="Calibri"/>
        <family val="2"/>
        <scheme val="minor"/>
      </rPr>
      <t>Avaliação FERJ</t>
    </r>
  </si>
  <si>
    <t>ITEM</t>
  </si>
  <si>
    <t>REFERÊNCIAS</t>
  </si>
  <si>
    <r>
      <rPr>
        <b/>
        <sz val="10"/>
        <color rgb="FFFF0000"/>
        <rFont val="Calibri"/>
        <family val="2"/>
        <scheme val="minor"/>
      </rPr>
      <t>Elevado (5)</t>
    </r>
    <r>
      <rPr>
        <b/>
        <sz val="10"/>
        <color theme="1"/>
        <rFont val="Calibri"/>
        <family val="2"/>
        <scheme val="minor"/>
      </rPr>
      <t>: Os orgão de segurança pública implementaram a totalidade ou quase, das medidas padrão previstas, de acordo com o público esperado e o local do jogo.</t>
    </r>
  </si>
  <si>
    <r>
      <rPr>
        <b/>
        <sz val="9"/>
        <color rgb="FFFF0000"/>
        <rFont val="Calibri"/>
        <family val="2"/>
        <scheme val="minor"/>
      </rPr>
      <t xml:space="preserve">Médio (3): </t>
    </r>
    <r>
      <rPr>
        <b/>
        <sz val="9"/>
        <color theme="1"/>
        <rFont val="Calibri"/>
        <family val="2"/>
        <scheme val="minor"/>
      </rPr>
      <t>Os órgão de segurança pública implemetaram grande parte das medidas padrão previstas, de acordo com o público esperado e o local do jogo.</t>
    </r>
  </si>
  <si>
    <r>
      <rPr>
        <b/>
        <sz val="9"/>
        <color rgb="FFFF0000"/>
        <rFont val="Calibri"/>
        <family val="2"/>
        <scheme val="minor"/>
      </rPr>
      <t xml:space="preserve">Baixo (1): </t>
    </r>
    <r>
      <rPr>
        <b/>
        <sz val="9"/>
        <rFont val="Calibri"/>
        <family val="2"/>
        <scheme val="minor"/>
      </rPr>
      <t>Os órgãos de segurança pública  implementaram uma pequena parte das medidas padrão previstas, de acordo com o público esperado e o local do jogo.</t>
    </r>
  </si>
  <si>
    <r>
      <rPr>
        <b/>
        <sz val="10"/>
        <color rgb="FFFF0000"/>
        <rFont val="Calibri"/>
        <family val="2"/>
        <scheme val="minor"/>
      </rPr>
      <t>Elevado (5)</t>
    </r>
    <r>
      <rPr>
        <b/>
        <sz val="10"/>
        <rFont val="Calibri"/>
        <family val="2"/>
        <scheme val="minor"/>
      </rPr>
      <t>: O CBMERJ implementou ou verificou da totalidade ou quase, das medidas padrão de prevenção/combate a incêndio e atendimento ao público previstas, de acordo com o público esperado e o local do jogo.</t>
    </r>
  </si>
  <si>
    <r>
      <rPr>
        <b/>
        <sz val="9"/>
        <color rgb="FFFF0000"/>
        <rFont val="Calibri"/>
        <family val="2"/>
        <scheme val="minor"/>
      </rPr>
      <t>Médio (3):</t>
    </r>
    <r>
      <rPr>
        <b/>
        <sz val="9"/>
        <rFont val="Calibri"/>
        <family val="2"/>
        <scheme val="minor"/>
      </rPr>
      <t xml:space="preserve"> O CBMERJ implementou ou verificou a implementação de grande parte  das medidas padrão de prevenção/combate a incêndio e atendimento ao público previstas, de acordo com o público esperado e o local do jogo.</t>
    </r>
  </si>
  <si>
    <r>
      <rPr>
        <b/>
        <sz val="9"/>
        <color rgb="FFFF0000"/>
        <rFont val="Calibri"/>
        <family val="2"/>
        <scheme val="minor"/>
      </rPr>
      <t xml:space="preserve">Baixo (1): </t>
    </r>
    <r>
      <rPr>
        <b/>
        <sz val="9"/>
        <rFont val="Calibri"/>
        <family val="2"/>
        <scheme val="minor"/>
      </rPr>
      <t>O CBMERJ implementou ou verificou a implementação de pequena parte  das medidas padrão de prevenção/combate a incêndio e atendimento ao público previstas, de acordo com o público esperado e o local do jogo.</t>
    </r>
  </si>
  <si>
    <r>
      <rPr>
        <b/>
        <sz val="10"/>
        <color rgb="FFFF0000"/>
        <rFont val="Calibri"/>
        <family val="2"/>
        <scheme val="minor"/>
      </rPr>
      <t xml:space="preserve">Elevado (5): </t>
    </r>
    <r>
      <rPr>
        <b/>
        <sz val="10"/>
        <rFont val="Calibri"/>
        <family val="2"/>
        <scheme val="minor"/>
      </rPr>
      <t>Não vendedores ambulantes, torcedores sem ingresso, cambista e venda de bibidas alcoólicas no perímetro mais próximo do estádio.</t>
    </r>
  </si>
  <si>
    <r>
      <rPr>
        <b/>
        <sz val="9"/>
        <color rgb="FFFF0000"/>
        <rFont val="Calibri"/>
        <family val="2"/>
        <scheme val="minor"/>
      </rPr>
      <t xml:space="preserve">Limitados (0): </t>
    </r>
    <r>
      <rPr>
        <b/>
        <sz val="9"/>
        <color theme="1"/>
        <rFont val="Calibri"/>
        <family val="2"/>
        <scheme val="minor"/>
      </rPr>
      <t>Não há controle sobre a presença de vendedores ambulantes, torcedores sem ingresso, cambistas e venda de bebidas alccólicas no perímetro mais próximo do estádio.</t>
    </r>
  </si>
  <si>
    <r>
      <t xml:space="preserve">Médianos (3): </t>
    </r>
    <r>
      <rPr>
        <b/>
        <sz val="9"/>
        <rFont val="Calibri"/>
        <family val="2"/>
        <scheme val="minor"/>
      </rPr>
      <t>Com algum sucesso, é inibida a presença de vendedores ambulantes, torcedores sem ingresso, cambistas e venda de bebidas alcoólicas no perímetro mais próximo do estádio.</t>
    </r>
  </si>
  <si>
    <r>
      <rPr>
        <b/>
        <sz val="10"/>
        <color rgb="FFFF0000"/>
        <rFont val="Calibri"/>
        <family val="2"/>
        <scheme val="minor"/>
      </rPr>
      <t>Adequado (5):</t>
    </r>
    <r>
      <rPr>
        <b/>
        <sz val="10"/>
        <color theme="1"/>
        <rFont val="Calibri"/>
        <family val="2"/>
        <scheme val="minor"/>
      </rPr>
      <t xml:space="preserve"> O público possui meios de trnsportes, vias de acesso e segurança eficientes, no seu deslocamento até o estádio.</t>
    </r>
  </si>
  <si>
    <r>
      <rPr>
        <b/>
        <sz val="9"/>
        <color rgb="FFFF0000"/>
        <rFont val="Calibri"/>
        <family val="2"/>
        <scheme val="minor"/>
      </rPr>
      <t xml:space="preserve">Mediano (3): </t>
    </r>
    <r>
      <rPr>
        <b/>
        <sz val="9"/>
        <color theme="1"/>
        <rFont val="Calibri"/>
        <family val="2"/>
        <scheme val="minor"/>
      </rPr>
      <t>O público possui meios de transporte, vias de acesso ou segurança com possíveis falhas, no seu deslocamento até o estádio.</t>
    </r>
  </si>
  <si>
    <r>
      <rPr>
        <b/>
        <sz val="9"/>
        <color rgb="FFFF0000"/>
        <rFont val="Calibri"/>
        <family val="2"/>
        <scheme val="minor"/>
      </rPr>
      <t>Inadequado (1):</t>
    </r>
    <r>
      <rPr>
        <b/>
        <sz val="9"/>
        <color theme="1"/>
        <rFont val="Calibri"/>
        <family val="2"/>
        <scheme val="minor"/>
      </rPr>
      <t xml:space="preserve"> O público possui meios de transporte, vias de acesso ou segurança inficientes, no seu deslocamento até o estádio.</t>
    </r>
  </si>
  <si>
    <t>O clube foi punido nos últimos 5 anos por ações violentas de torcedores.</t>
  </si>
  <si>
    <t>Houve violência de torcedores em algum dos 3 jogos anteriores, com o mesmo adversário.</t>
  </si>
  <si>
    <t>FATOR 1: LESÕES AO SER HUMANO</t>
  </si>
  <si>
    <t>FATOR 2: DANOS AO PATRIMÔNIO</t>
  </si>
  <si>
    <r>
      <rPr>
        <b/>
        <sz val="10"/>
        <color rgb="FFFF0000"/>
        <rFont val="Calibri"/>
        <family val="2"/>
        <scheme val="minor"/>
      </rPr>
      <t xml:space="preserve">  (0):</t>
    </r>
    <r>
      <rPr>
        <b/>
        <sz val="10"/>
        <color theme="1"/>
        <rFont val="Calibri"/>
        <family val="2"/>
        <scheme val="minor"/>
      </rPr>
      <t xml:space="preserve"> Não há lesões ou danos a saúde de torcedores e outros. </t>
    </r>
  </si>
  <si>
    <r>
      <rPr>
        <b/>
        <sz val="10"/>
        <color rgb="FFFF0000"/>
        <rFont val="Calibri"/>
        <family val="2"/>
        <scheme val="minor"/>
      </rPr>
      <t xml:space="preserve">  (0): </t>
    </r>
    <r>
      <rPr>
        <b/>
        <sz val="10"/>
        <rFont val="Calibri"/>
        <family val="2"/>
        <scheme val="minor"/>
      </rPr>
      <t xml:space="preserve">Não há danos a equipamentos, materias e instalações. </t>
    </r>
  </si>
  <si>
    <r>
      <t xml:space="preserve"> </t>
    </r>
    <r>
      <rPr>
        <b/>
        <sz val="10"/>
        <color rgb="FFFF0000"/>
        <rFont val="Calibri"/>
        <family val="2"/>
        <scheme val="minor"/>
      </rPr>
      <t xml:space="preserve"> (0):</t>
    </r>
    <r>
      <rPr>
        <b/>
        <sz val="10"/>
        <rFont val="Calibri"/>
        <family val="2"/>
        <scheme val="minor"/>
      </rPr>
      <t xml:space="preserve"> Pode provocar insignificante repercussão entre os torcedores e terceiros, apenas dentro do estádio. </t>
    </r>
  </si>
  <si>
    <r>
      <rPr>
        <b/>
        <sz val="9"/>
        <color rgb="FFFF0000"/>
        <rFont val="Calibri"/>
        <family val="2"/>
        <scheme val="minor"/>
      </rPr>
      <t xml:space="preserve">(2): </t>
    </r>
    <r>
      <rPr>
        <b/>
        <sz val="9"/>
        <color theme="1"/>
        <rFont val="Calibri"/>
        <family val="2"/>
        <scheme val="minor"/>
      </rPr>
      <t>Pode haver lesões leves ou perturbações leves à saúde de torcedores e outros, dentro ou fora do estádio.</t>
    </r>
  </si>
  <si>
    <r>
      <rPr>
        <b/>
        <sz val="9"/>
        <color rgb="FFFF0000"/>
        <rFont val="Calibri"/>
        <family val="2"/>
        <scheme val="minor"/>
      </rPr>
      <t xml:space="preserve">(2): </t>
    </r>
    <r>
      <rPr>
        <b/>
        <sz val="9"/>
        <rFont val="Calibri"/>
        <family val="2"/>
        <scheme val="minor"/>
      </rPr>
      <t>Pode haver danos de pequena monta a equipamento, materias e instalações, dentro do estádio.</t>
    </r>
  </si>
  <si>
    <r>
      <t xml:space="preserve">(2): </t>
    </r>
    <r>
      <rPr>
        <b/>
        <sz val="9"/>
        <color theme="1"/>
        <rFont val="Calibri"/>
        <family val="2"/>
        <scheme val="minor"/>
      </rPr>
      <t>Pode provocar repercussão significativa entre os torcedores e terceiros, dentro do estádio, e repercussão pouco significativa na cidade.</t>
    </r>
  </si>
  <si>
    <r>
      <rPr>
        <b/>
        <sz val="9"/>
        <color rgb="FFFF0000"/>
        <rFont val="Calibri"/>
        <family val="2"/>
        <scheme val="minor"/>
      </rPr>
      <t xml:space="preserve">(7): </t>
    </r>
    <r>
      <rPr>
        <b/>
        <sz val="9"/>
        <rFont val="Calibri"/>
        <family val="2"/>
        <scheme val="minor"/>
      </rPr>
      <t>Pode haver incapacitantes ou danos graves à saúde de torcedores e outros ou agressões de qualquer natureza a agente público, dentro ou fora do estádio</t>
    </r>
  </si>
  <si>
    <r>
      <rPr>
        <b/>
        <sz val="9"/>
        <color rgb="FFFF0000"/>
        <rFont val="Calibri"/>
        <family val="2"/>
        <scheme val="minor"/>
      </rPr>
      <t xml:space="preserve">(5): </t>
    </r>
    <r>
      <rPr>
        <b/>
        <sz val="9"/>
        <rFont val="Calibri"/>
        <family val="2"/>
        <scheme val="minor"/>
      </rPr>
      <t>Pode haver danos de grande monta a equipamentos, materias e instalações, dentro e fora do estádio.</t>
    </r>
  </si>
  <si>
    <r>
      <rPr>
        <b/>
        <sz val="9"/>
        <color rgb="FFFF0000"/>
        <rFont val="Calibri"/>
        <family val="2"/>
        <scheme val="minor"/>
      </rPr>
      <t xml:space="preserve">(5): </t>
    </r>
    <r>
      <rPr>
        <b/>
        <sz val="9"/>
        <color theme="1"/>
        <rFont val="Calibri"/>
        <family val="2"/>
        <scheme val="minor"/>
      </rPr>
      <t>Pode provocar repercussão de grande monra entre torcedores e terceiros, dentro do estádio, e repercussão significativa na cidade, no estado e no Brasil.</t>
    </r>
  </si>
  <si>
    <r>
      <rPr>
        <b/>
        <sz val="9"/>
        <color rgb="FFFF0000"/>
        <rFont val="Calibri"/>
        <family val="2"/>
        <scheme val="minor"/>
      </rPr>
      <t>(15):</t>
    </r>
    <r>
      <rPr>
        <b/>
        <sz val="9"/>
        <rFont val="Calibri"/>
        <family val="2"/>
        <scheme val="minor"/>
      </rPr>
      <t xml:space="preserve"> Pode haver mortes, lesões graves, danos irreversíveis à saúde de torcedores e outros, dentro ou fora do estádio</t>
    </r>
  </si>
  <si>
    <r>
      <rPr>
        <b/>
        <sz val="9"/>
        <color rgb="FFFF0000"/>
        <rFont val="Calibri"/>
        <family val="2"/>
        <scheme val="minor"/>
      </rPr>
      <t xml:space="preserve">(10): </t>
    </r>
    <r>
      <rPr>
        <b/>
        <sz val="9"/>
        <rFont val="Calibri"/>
        <family val="2"/>
        <scheme val="minor"/>
      </rPr>
      <t>Pode haver destruição total de equipamento, materias e instalações, dentro e fora do estádio, atingindo imóveis do entorno ou de outras localidades.</t>
    </r>
  </si>
  <si>
    <r>
      <rPr>
        <b/>
        <sz val="9"/>
        <color rgb="FFFF0000"/>
        <rFont val="Calibri"/>
        <family val="2"/>
        <scheme val="minor"/>
      </rPr>
      <t>(10):</t>
    </r>
    <r>
      <rPr>
        <b/>
        <sz val="9"/>
        <color theme="1"/>
        <rFont val="Calibri"/>
        <family val="2"/>
        <scheme val="minor"/>
      </rPr>
      <t xml:space="preserve"> Pode provocar repercussão de grande monta e duradoura entre os torcedores  e terceros, dentro no estádio, e repercussão de grande monta, de longa duração, no Brasil e no Exterior.</t>
    </r>
  </si>
  <si>
    <t>TORNEIO</t>
  </si>
  <si>
    <t>LOCAL</t>
  </si>
  <si>
    <t>DATA</t>
  </si>
  <si>
    <t>HORA</t>
  </si>
  <si>
    <t>CARACTERIZAÇÃO DA FONTE DE AMEAÇA</t>
  </si>
  <si>
    <t>PÚBLICO ESPERADO</t>
  </si>
  <si>
    <t>VALORES DE REFERÊNCIA</t>
  </si>
  <si>
    <t>DESEMPENHO DO CLUBE</t>
  </si>
  <si>
    <t>ATENDIMENTO AOS PADRÕES: SEGURANÇA PÚBLICA</t>
  </si>
  <si>
    <t>ATENDIMENTO AOS PADRÕES: COMBATE A INCÊNDIO</t>
  </si>
  <si>
    <t>ORDENAMENTO PÚBLICO NO ENTORNO DO ESTÁDIO</t>
  </si>
  <si>
    <t>ACESSO DO PÚBLICO AO ESTÁDIO</t>
  </si>
  <si>
    <t>HISTÓRICO PONDERADO DA TORCIDA</t>
  </si>
  <si>
    <t>PUNIÇÃO DO CLUBE NOS ÚLTIMOS 5 ANOS?</t>
  </si>
  <si>
    <t xml:space="preserve">      (SIM)              (NÃO)</t>
  </si>
  <si>
    <t>VIOLÊNCIA ENTRE TORCEDORES 3 ÚLTIMOS JOGOS?</t>
  </si>
  <si>
    <t>AMEAÇAS COM POTENCIAL DE CONCRETIZAÇÃO?</t>
  </si>
  <si>
    <t>POSSIBILIDADE DE LESÕES AO SER HUMANO</t>
  </si>
  <si>
    <t>POSSIBILIDADE DE DANOS AO PATRIMÔNIO</t>
  </si>
  <si>
    <t>POSSIBILIDADE DE PREJUÍZOS A IMAGEM DO CLUBE</t>
  </si>
  <si>
    <t>CLASSIFICAÇÃO DE RISCO</t>
  </si>
  <si>
    <t>MUITO BAIXO/ BAIXO</t>
  </si>
  <si>
    <t>MÉDIO</t>
  </si>
  <si>
    <t>MUITO ALTO</t>
  </si>
  <si>
    <t>POLÍCIA MILITAR</t>
  </si>
  <si>
    <t>CAVALARIA (ESQUADRAS)</t>
  </si>
  <si>
    <t>CÃES (BATALHÃO)</t>
  </si>
  <si>
    <t>CHOQUE (PM´S)</t>
  </si>
  <si>
    <t>GUARDAS</t>
  </si>
  <si>
    <t>GUARDA MUNICIPAL</t>
  </si>
  <si>
    <t>CET-RIO</t>
  </si>
  <si>
    <t>VIGILÂNCIA SANITÁRIA</t>
  </si>
  <si>
    <t>ÓRGÃO</t>
  </si>
  <si>
    <t>ASSISTÊNCIA SOCIAL</t>
  </si>
  <si>
    <t>COMLURB</t>
  </si>
  <si>
    <r>
      <t xml:space="preserve">     (5) </t>
    </r>
    <r>
      <rPr>
        <b/>
        <sz val="14"/>
        <color theme="0"/>
        <rFont val="Calibri"/>
        <family val="2"/>
        <scheme val="minor"/>
      </rPr>
      <t>ELEVADO</t>
    </r>
    <r>
      <rPr>
        <b/>
        <sz val="14"/>
        <color theme="1"/>
        <rFont val="Calibri"/>
        <family val="2"/>
        <scheme val="minor"/>
      </rPr>
      <t xml:space="preserve">         (3) </t>
    </r>
    <r>
      <rPr>
        <b/>
        <sz val="14"/>
        <color theme="0"/>
        <rFont val="Calibri"/>
        <family val="2"/>
        <scheme val="minor"/>
      </rPr>
      <t>MÉDIO</t>
    </r>
    <r>
      <rPr>
        <b/>
        <sz val="14"/>
        <color theme="1"/>
        <rFont val="Calibri"/>
        <family val="2"/>
        <scheme val="minor"/>
      </rPr>
      <t xml:space="preserve">        (1) </t>
    </r>
    <r>
      <rPr>
        <b/>
        <sz val="14"/>
        <color theme="0"/>
        <rFont val="Calibri"/>
        <family val="2"/>
        <scheme val="minor"/>
      </rPr>
      <t>BAIXO</t>
    </r>
  </si>
  <si>
    <r>
      <t xml:space="preserve">     (5)</t>
    </r>
    <r>
      <rPr>
        <b/>
        <sz val="14"/>
        <color theme="0"/>
        <rFont val="Calibri"/>
        <family val="2"/>
        <scheme val="minor"/>
      </rPr>
      <t xml:space="preserve"> ELEVADO  </t>
    </r>
    <r>
      <rPr>
        <b/>
        <sz val="14"/>
        <color theme="1"/>
        <rFont val="Calibri"/>
        <family val="2"/>
        <scheme val="minor"/>
      </rPr>
      <t xml:space="preserve">       (3) </t>
    </r>
    <r>
      <rPr>
        <b/>
        <sz val="14"/>
        <color theme="0"/>
        <rFont val="Calibri"/>
        <family val="2"/>
        <scheme val="minor"/>
      </rPr>
      <t xml:space="preserve">MÉDIO   </t>
    </r>
    <r>
      <rPr>
        <b/>
        <sz val="14"/>
        <color theme="1"/>
        <rFont val="Calibri"/>
        <family val="2"/>
        <scheme val="minor"/>
      </rPr>
      <t xml:space="preserve">     (1) </t>
    </r>
    <r>
      <rPr>
        <b/>
        <sz val="14"/>
        <color theme="0"/>
        <rFont val="Calibri"/>
        <family val="2"/>
        <scheme val="minor"/>
      </rPr>
      <t>BAIXO</t>
    </r>
  </si>
  <si>
    <r>
      <t xml:space="preserve">     (5) </t>
    </r>
    <r>
      <rPr>
        <b/>
        <sz val="14"/>
        <color theme="0"/>
        <rFont val="Calibri"/>
        <family val="2"/>
        <scheme val="minor"/>
      </rPr>
      <t>ELEVADO</t>
    </r>
    <r>
      <rPr>
        <b/>
        <sz val="14"/>
        <color theme="1"/>
        <rFont val="Calibri"/>
        <family val="2"/>
        <scheme val="minor"/>
      </rPr>
      <t xml:space="preserve">         (3) </t>
    </r>
    <r>
      <rPr>
        <b/>
        <sz val="14"/>
        <color theme="0"/>
        <rFont val="Calibri"/>
        <family val="2"/>
        <scheme val="minor"/>
      </rPr>
      <t>MEDIANO</t>
    </r>
    <r>
      <rPr>
        <b/>
        <sz val="14"/>
        <color theme="1"/>
        <rFont val="Calibri"/>
        <family val="2"/>
        <scheme val="minor"/>
      </rPr>
      <t xml:space="preserve">        (1) </t>
    </r>
    <r>
      <rPr>
        <b/>
        <sz val="14"/>
        <color theme="0"/>
        <rFont val="Calibri"/>
        <family val="2"/>
        <scheme val="minor"/>
      </rPr>
      <t>LIMITADO</t>
    </r>
  </si>
  <si>
    <r>
      <t xml:space="preserve">     (5) </t>
    </r>
    <r>
      <rPr>
        <b/>
        <sz val="14"/>
        <color theme="0"/>
        <rFont val="Calibri"/>
        <family val="2"/>
        <scheme val="minor"/>
      </rPr>
      <t>ADEQUADO</t>
    </r>
    <r>
      <rPr>
        <b/>
        <sz val="14"/>
        <color theme="1"/>
        <rFont val="Calibri"/>
        <family val="2"/>
        <scheme val="minor"/>
      </rPr>
      <t xml:space="preserve">     (3) </t>
    </r>
    <r>
      <rPr>
        <b/>
        <sz val="14"/>
        <color theme="0"/>
        <rFont val="Calibri"/>
        <family val="2"/>
        <scheme val="minor"/>
      </rPr>
      <t>MEDIANO</t>
    </r>
    <r>
      <rPr>
        <b/>
        <sz val="14"/>
        <color theme="1"/>
        <rFont val="Calibri"/>
        <family val="2"/>
        <scheme val="minor"/>
      </rPr>
      <t xml:space="preserve">       (1)</t>
    </r>
    <r>
      <rPr>
        <b/>
        <sz val="14"/>
        <color theme="0"/>
        <rFont val="Calibri"/>
        <family val="2"/>
        <scheme val="minor"/>
      </rPr>
      <t xml:space="preserve"> INADEQUADO</t>
    </r>
  </si>
  <si>
    <t>MUITO BAIXO</t>
  </si>
  <si>
    <t>BAIXO</t>
  </si>
  <si>
    <t>RESULTADO</t>
  </si>
  <si>
    <t>EFETIVOS</t>
  </si>
  <si>
    <t>RECURSOS</t>
  </si>
  <si>
    <t>X</t>
  </si>
  <si>
    <r>
      <rPr>
        <b/>
        <sz val="14"/>
        <color theme="0" tint="-4.9989318521683403E-2"/>
        <rFont val="Calibri"/>
        <family val="2"/>
        <scheme val="minor"/>
      </rPr>
      <t xml:space="preserve">   CONSULTA A </t>
    </r>
    <r>
      <rPr>
        <b/>
        <sz val="14"/>
        <rFont val="Calibri"/>
        <family val="2"/>
        <scheme val="minor"/>
      </rPr>
      <t>TABELA 1</t>
    </r>
  </si>
  <si>
    <r>
      <t xml:space="preserve">   (1) </t>
    </r>
    <r>
      <rPr>
        <b/>
        <sz val="14"/>
        <color theme="0"/>
        <rFont val="Calibri"/>
        <family val="2"/>
        <scheme val="minor"/>
      </rPr>
      <t>ESTÁVEL</t>
    </r>
    <r>
      <rPr>
        <b/>
        <sz val="14"/>
        <color theme="1"/>
        <rFont val="Calibri"/>
        <family val="2"/>
        <scheme val="minor"/>
      </rPr>
      <t xml:space="preserve">         (2) </t>
    </r>
    <r>
      <rPr>
        <b/>
        <sz val="14"/>
        <color theme="0"/>
        <rFont val="Calibri"/>
        <family val="2"/>
        <scheme val="minor"/>
      </rPr>
      <t xml:space="preserve">MÉDIO   </t>
    </r>
    <r>
      <rPr>
        <b/>
        <sz val="14"/>
        <color theme="1"/>
        <rFont val="Calibri"/>
        <family val="2"/>
        <scheme val="minor"/>
      </rPr>
      <t xml:space="preserve">     (3)</t>
    </r>
    <r>
      <rPr>
        <b/>
        <sz val="14"/>
        <color theme="0"/>
        <rFont val="Calibri"/>
        <family val="2"/>
        <scheme val="minor"/>
      </rPr>
      <t xml:space="preserve"> INSTÁVEL</t>
    </r>
  </si>
  <si>
    <r>
      <t>(0)</t>
    </r>
    <r>
      <rPr>
        <b/>
        <sz val="13"/>
        <color theme="0"/>
        <rFont val="Calibri"/>
        <family val="2"/>
        <scheme val="minor"/>
      </rPr>
      <t xml:space="preserve"> NÃO  </t>
    </r>
    <r>
      <rPr>
        <b/>
        <sz val="13"/>
        <color theme="1"/>
        <rFont val="Calibri"/>
        <family val="2"/>
        <scheme val="minor"/>
      </rPr>
      <t xml:space="preserve"> (2) </t>
    </r>
    <r>
      <rPr>
        <b/>
        <sz val="13"/>
        <color theme="0"/>
        <rFont val="Calibri"/>
        <family val="2"/>
        <scheme val="minor"/>
      </rPr>
      <t xml:space="preserve">LESÕES LEVES </t>
    </r>
    <r>
      <rPr>
        <b/>
        <sz val="13"/>
        <color theme="1"/>
        <rFont val="Calibri"/>
        <family val="2"/>
        <scheme val="minor"/>
      </rPr>
      <t xml:space="preserve">  (7) </t>
    </r>
    <r>
      <rPr>
        <b/>
        <sz val="13"/>
        <color theme="0"/>
        <rFont val="Calibri"/>
        <family val="2"/>
        <scheme val="minor"/>
      </rPr>
      <t xml:space="preserve">LESÕES GRAVES  </t>
    </r>
    <r>
      <rPr>
        <b/>
        <sz val="13"/>
        <color theme="1"/>
        <rFont val="Calibri"/>
        <family val="2"/>
        <scheme val="minor"/>
      </rPr>
      <t xml:space="preserve"> (15) </t>
    </r>
    <r>
      <rPr>
        <b/>
        <sz val="13"/>
        <color theme="0"/>
        <rFont val="Calibri"/>
        <family val="2"/>
        <scheme val="minor"/>
      </rPr>
      <t>FATALIDADES</t>
    </r>
  </si>
  <si>
    <t>DECLARADO</t>
  </si>
  <si>
    <t>DIFERENÇA</t>
  </si>
  <si>
    <t>PLANO DE AÇÃO</t>
  </si>
  <si>
    <t>REALIZAÇÃO DE PARTIDA DE FUTEBOL</t>
  </si>
  <si>
    <t>x</t>
  </si>
  <si>
    <t>1.1</t>
  </si>
  <si>
    <t>1.2</t>
  </si>
  <si>
    <t>1.3</t>
  </si>
  <si>
    <t>1.4</t>
  </si>
  <si>
    <t>1.5</t>
  </si>
  <si>
    <t>1.6</t>
  </si>
  <si>
    <t>1.7</t>
  </si>
  <si>
    <t>1.8</t>
  </si>
  <si>
    <t>1.9</t>
  </si>
  <si>
    <t>1.10</t>
  </si>
  <si>
    <t>5.1</t>
  </si>
  <si>
    <t>5.2</t>
  </si>
  <si>
    <t>5.3</t>
  </si>
  <si>
    <t>5.4</t>
  </si>
  <si>
    <t>INFORMATIVO DO JOGO</t>
  </si>
  <si>
    <t>CAMPEONATO:</t>
  </si>
  <si>
    <t>JOGO:</t>
  </si>
  <si>
    <t>DATA:</t>
  </si>
  <si>
    <t>HORA:</t>
  </si>
  <si>
    <t>VENDAS</t>
  </si>
  <si>
    <t>INGRESSOS</t>
  </si>
  <si>
    <t>DISTRIBUIÇÃO DA CARGA DE INGRESSOS</t>
  </si>
  <si>
    <t>CADEIRA INFERIOR</t>
  </si>
  <si>
    <t>CADEIRA SUPERIOR</t>
  </si>
  <si>
    <t>RAMPA</t>
  </si>
  <si>
    <t>VENDA</t>
  </si>
  <si>
    <t>CORTESIA</t>
  </si>
  <si>
    <t>GRATUIDADE</t>
  </si>
  <si>
    <t>INTEIRA</t>
  </si>
  <si>
    <t>MEIA</t>
  </si>
  <si>
    <t>CARGA DE INGRESSOS</t>
  </si>
  <si>
    <t>C</t>
  </si>
  <si>
    <t>D</t>
  </si>
  <si>
    <t>SETOR SUL C</t>
  </si>
  <si>
    <t>SETOR SUL B</t>
  </si>
  <si>
    <t>LESTE MAIS</t>
  </si>
  <si>
    <t>LESTE INFERIOR</t>
  </si>
  <si>
    <t>LESTE SUPERIOR</t>
  </si>
  <si>
    <t>PREÇOS [R$]</t>
  </si>
  <si>
    <t>OESTE INFERIOR</t>
  </si>
  <si>
    <t>CADEIRA CATIVA</t>
  </si>
  <si>
    <t>CAMAROTES/TRIBUNA</t>
  </si>
  <si>
    <t>MARACANÃ MAIS</t>
  </si>
  <si>
    <t>TOTAL</t>
  </si>
  <si>
    <t>CATRACAS</t>
  </si>
  <si>
    <t>BILHETERIAS</t>
  </si>
  <si>
    <t>SUPERVISORES</t>
  </si>
  <si>
    <t>FISCAIS</t>
  </si>
  <si>
    <t>E</t>
  </si>
  <si>
    <t>F</t>
  </si>
  <si>
    <t>TÉCNICOS</t>
  </si>
  <si>
    <t>BEPE</t>
  </si>
  <si>
    <t>AGENTES</t>
  </si>
  <si>
    <t>VIATURAS</t>
  </si>
  <si>
    <t>MOTOS</t>
  </si>
  <si>
    <t>GM URBANO</t>
  </si>
  <si>
    <t>GM TRÂNSITO</t>
  </si>
  <si>
    <t>GARIS</t>
  </si>
  <si>
    <t>CONTAINERS</t>
  </si>
  <si>
    <t>BASCULANTES</t>
  </si>
  <si>
    <t>CONES</t>
  </si>
  <si>
    <t>SINALIZADORES</t>
  </si>
  <si>
    <t>PMV</t>
  </si>
  <si>
    <t>AGENTES CET-RIO</t>
  </si>
  <si>
    <t>AGENTES PRIVADOS</t>
  </si>
  <si>
    <t>SUPERVIA</t>
  </si>
  <si>
    <t>RECOMENDADO</t>
  </si>
  <si>
    <t>POLICIAIS</t>
  </si>
  <si>
    <t xml:space="preserve">    CLASSIFICAÇÃO DE RISCO EM ESTÁDIOS DE FUTEBOL*</t>
  </si>
  <si>
    <t>* BASEADO NA METODOLOGIA AREF (AVALIAÇÃO DE RISCO EM ESTÁDIOS DE FUTEBOL) DESENVOLVIDO PELA ABIN (AGÊNCIA BRASILEIRA DE INTELIGÊNCIA)</t>
  </si>
  <si>
    <t>VARREDEIRAS</t>
  </si>
  <si>
    <t>COMPACTADORES</t>
  </si>
  <si>
    <t>PIPAS</t>
  </si>
  <si>
    <t>EDUCADORES</t>
  </si>
  <si>
    <t>#/EQUIPES</t>
  </si>
  <si>
    <t>METRÔ RIO</t>
  </si>
  <si>
    <t>AGENTES - CTR</t>
  </si>
  <si>
    <t>SUPERVISORES - CTR</t>
  </si>
  <si>
    <t>AGENTES - SCR</t>
  </si>
  <si>
    <t>SUPERVISORES - SCR</t>
  </si>
  <si>
    <t>AGENTES - MRC</t>
  </si>
  <si>
    <t>SUPERVISORES - MRC</t>
  </si>
  <si>
    <t>AGENTES - EDE</t>
  </si>
  <si>
    <t>SUPERVISORES - EDE</t>
  </si>
  <si>
    <t>AGENTES - SFX</t>
  </si>
  <si>
    <t>SUPERVISORES - SFX</t>
  </si>
  <si>
    <t>15414.9000004/2016-71</t>
  </si>
  <si>
    <r>
      <t xml:space="preserve">   (5) </t>
    </r>
    <r>
      <rPr>
        <b/>
        <sz val="14"/>
        <color theme="0" tint="-4.9989318521683403E-2"/>
        <rFont val="Calibri"/>
        <family val="2"/>
        <scheme val="minor"/>
      </rPr>
      <t>APOIO TOTAL</t>
    </r>
    <r>
      <rPr>
        <b/>
        <sz val="14"/>
        <color theme="1"/>
        <rFont val="Calibri"/>
        <family val="2"/>
        <scheme val="minor"/>
      </rPr>
      <t xml:space="preserve">     (3) </t>
    </r>
    <r>
      <rPr>
        <b/>
        <sz val="14"/>
        <color theme="0" tint="-4.9989318521683403E-2"/>
        <rFont val="Calibri"/>
        <family val="2"/>
        <scheme val="minor"/>
      </rPr>
      <t>APOIO PARCIAL</t>
    </r>
    <r>
      <rPr>
        <b/>
        <sz val="14"/>
        <color theme="1"/>
        <rFont val="Calibri"/>
        <family val="2"/>
        <scheme val="minor"/>
      </rPr>
      <t xml:space="preserve">        (1) </t>
    </r>
    <r>
      <rPr>
        <b/>
        <sz val="14"/>
        <color theme="0" tint="-4.9989318521683403E-2"/>
        <rFont val="Calibri"/>
        <family val="2"/>
        <scheme val="minor"/>
      </rPr>
      <t>SEM APOIO</t>
    </r>
  </si>
  <si>
    <r>
      <t xml:space="preserve">   (5) </t>
    </r>
    <r>
      <rPr>
        <b/>
        <sz val="14"/>
        <color theme="0" tint="-4.9989318521683403E-2"/>
        <rFont val="Calibri"/>
        <family val="2"/>
        <scheme val="minor"/>
      </rPr>
      <t xml:space="preserve">&gt;60%                  </t>
    </r>
    <r>
      <rPr>
        <b/>
        <sz val="14"/>
        <rFont val="Calibri"/>
        <family val="2"/>
        <scheme val="minor"/>
      </rPr>
      <t>(3)</t>
    </r>
    <r>
      <rPr>
        <b/>
        <sz val="14"/>
        <color theme="0" tint="-4.9989318521683403E-2"/>
        <rFont val="Calibri"/>
        <family val="2"/>
        <scheme val="minor"/>
      </rPr>
      <t xml:space="preserve"> 60%&lt;X&lt;30%                </t>
    </r>
    <r>
      <rPr>
        <b/>
        <sz val="14"/>
        <rFont val="Calibri"/>
        <family val="2"/>
        <scheme val="minor"/>
      </rPr>
      <t>(1)</t>
    </r>
    <r>
      <rPr>
        <b/>
        <sz val="14"/>
        <color theme="0" tint="-4.9989318521683403E-2"/>
        <rFont val="Calibri"/>
        <family val="2"/>
        <scheme val="minor"/>
      </rPr>
      <t xml:space="preserve"> &lt;30%</t>
    </r>
  </si>
  <si>
    <t>1.0</t>
  </si>
  <si>
    <t>4.0</t>
  </si>
  <si>
    <t>5.0</t>
  </si>
  <si>
    <t>Prudential Seguradora</t>
  </si>
  <si>
    <t>Sócio Torcedor:</t>
  </si>
  <si>
    <t>Internet:</t>
  </si>
  <si>
    <t>Geral:</t>
  </si>
  <si>
    <t>CARGA TOTAL DE INGRESSOS:</t>
  </si>
  <si>
    <t>CARGA TOTAL DE VENDAS:</t>
  </si>
  <si>
    <t>OK</t>
  </si>
  <si>
    <t>NOK</t>
  </si>
  <si>
    <t>GRATUIDADES:</t>
  </si>
  <si>
    <t>CORTESIAS / CAMAROTES:</t>
  </si>
  <si>
    <t>SETORIZAÇÃO DAS TORCIDAS</t>
  </si>
  <si>
    <t>8.0</t>
  </si>
  <si>
    <t>9.0</t>
  </si>
  <si>
    <t>10.0</t>
  </si>
  <si>
    <t>11.0</t>
  </si>
  <si>
    <t>12.0</t>
  </si>
  <si>
    <t>JORNALISTA MÁRIO FILHO ( MARACANÃ)</t>
  </si>
  <si>
    <r>
      <t>OEE</t>
    </r>
    <r>
      <rPr>
        <vertAlign val="superscript"/>
        <sz val="10"/>
        <color theme="1"/>
        <rFont val="Ebrima"/>
      </rPr>
      <t>1</t>
    </r>
  </si>
  <si>
    <r>
      <t>DEMAIS</t>
    </r>
    <r>
      <rPr>
        <vertAlign val="superscript"/>
        <sz val="10"/>
        <color theme="1"/>
        <rFont val="Ebrima"/>
      </rPr>
      <t>2</t>
    </r>
  </si>
  <si>
    <r>
      <t>OEE</t>
    </r>
    <r>
      <rPr>
        <vertAlign val="superscript"/>
        <sz val="10"/>
        <rFont val="Ebrima"/>
      </rPr>
      <t>1</t>
    </r>
  </si>
  <si>
    <r>
      <t>DEMAIS</t>
    </r>
    <r>
      <rPr>
        <vertAlign val="superscript"/>
        <sz val="10"/>
        <rFont val="Ebrima"/>
      </rPr>
      <t>2</t>
    </r>
  </si>
  <si>
    <t>4nok</t>
  </si>
  <si>
    <t>SETOR LESTE D</t>
  </si>
  <si>
    <t>SETOR OESTE A</t>
  </si>
  <si>
    <t>CAMPEONATO BRASILEIRO SÉRIE A</t>
  </si>
  <si>
    <r>
      <t xml:space="preserve">   (5)</t>
    </r>
    <r>
      <rPr>
        <b/>
        <sz val="14"/>
        <color theme="0" tint="-4.9989318521683403E-2"/>
        <rFont val="Calibri"/>
        <family val="2"/>
        <scheme val="minor"/>
      </rPr>
      <t xml:space="preserve"> ELEVADO                     </t>
    </r>
    <r>
      <rPr>
        <b/>
        <sz val="14"/>
        <rFont val="Calibri"/>
        <family val="2"/>
        <scheme val="minor"/>
      </rPr>
      <t>(1)</t>
    </r>
    <r>
      <rPr>
        <b/>
        <sz val="14"/>
        <color theme="0" tint="-4.9989318521683403E-2"/>
        <rFont val="Calibri"/>
        <family val="2"/>
        <scheme val="minor"/>
      </rPr>
      <t xml:space="preserve"> LIMITADO</t>
    </r>
  </si>
  <si>
    <t>CAMPEONATO BRASILEIRO SÉRIE A2019</t>
  </si>
  <si>
    <t>Fluminense FC</t>
  </si>
  <si>
    <t>BLOK</t>
  </si>
  <si>
    <t>26 de Setembro de 2019</t>
  </si>
  <si>
    <t>20:00hrs</t>
  </si>
  <si>
    <r>
      <t xml:space="preserve">(0) </t>
    </r>
    <r>
      <rPr>
        <b/>
        <sz val="13"/>
        <color theme="0"/>
        <rFont val="Calibri"/>
        <family val="2"/>
        <scheme val="minor"/>
      </rPr>
      <t>NÃO</t>
    </r>
    <r>
      <rPr>
        <b/>
        <sz val="13"/>
        <color theme="1"/>
        <rFont val="Calibri"/>
        <family val="2"/>
        <scheme val="minor"/>
      </rPr>
      <t xml:space="preserve"> (2) </t>
    </r>
    <r>
      <rPr>
        <b/>
        <sz val="13"/>
        <color theme="0"/>
        <rFont val="Calibri"/>
        <family val="2"/>
        <scheme val="minor"/>
      </rPr>
      <t>PEQUENOS DANOS</t>
    </r>
    <r>
      <rPr>
        <b/>
        <sz val="13"/>
        <color theme="1"/>
        <rFont val="Calibri"/>
        <family val="2"/>
        <scheme val="minor"/>
      </rPr>
      <t xml:space="preserve"> (5) </t>
    </r>
    <r>
      <rPr>
        <b/>
        <sz val="13"/>
        <color theme="0"/>
        <rFont val="Calibri"/>
        <family val="2"/>
        <scheme val="minor"/>
      </rPr>
      <t>DANOS GRAVES</t>
    </r>
    <r>
      <rPr>
        <b/>
        <sz val="13"/>
        <color theme="1"/>
        <rFont val="Calibri"/>
        <family val="2"/>
        <scheme val="minor"/>
      </rPr>
      <t xml:space="preserve"> (10) </t>
    </r>
    <r>
      <rPr>
        <b/>
        <sz val="13"/>
        <color theme="0"/>
        <rFont val="Calibri"/>
        <family val="2"/>
        <scheme val="minor"/>
      </rPr>
      <t>VANDALISMO</t>
    </r>
  </si>
  <si>
    <r>
      <t xml:space="preserve">(0) </t>
    </r>
    <r>
      <rPr>
        <b/>
        <sz val="13"/>
        <color theme="0"/>
        <rFont val="Calibri"/>
        <family val="2"/>
        <scheme val="minor"/>
      </rPr>
      <t>INSIGNIFICANTE</t>
    </r>
    <r>
      <rPr>
        <b/>
        <sz val="13"/>
        <color theme="1"/>
        <rFont val="Calibri"/>
        <family val="2"/>
        <scheme val="minor"/>
      </rPr>
      <t xml:space="preserve">   (2)</t>
    </r>
    <r>
      <rPr>
        <b/>
        <sz val="13"/>
        <color theme="0"/>
        <rFont val="Calibri"/>
        <family val="2"/>
        <scheme val="minor"/>
      </rPr>
      <t xml:space="preserve"> PEQUENA </t>
    </r>
    <r>
      <rPr>
        <b/>
        <sz val="13"/>
        <color theme="1"/>
        <rFont val="Calibri"/>
        <family val="2"/>
        <scheme val="minor"/>
      </rPr>
      <t xml:space="preserve">  (5) </t>
    </r>
    <r>
      <rPr>
        <b/>
        <sz val="13"/>
        <color theme="0"/>
        <rFont val="Calibri"/>
        <family val="2"/>
        <scheme val="minor"/>
      </rPr>
      <t>GRANDE</t>
    </r>
    <r>
      <rPr>
        <b/>
        <sz val="13"/>
        <color theme="1"/>
        <rFont val="Calibri"/>
        <family val="2"/>
        <scheme val="minor"/>
      </rPr>
      <t xml:space="preserve">   (10) </t>
    </r>
    <r>
      <rPr>
        <b/>
        <sz val="13"/>
        <color theme="0"/>
        <rFont val="Calibri"/>
        <family val="2"/>
        <scheme val="minor"/>
      </rPr>
      <t>MUNDIAL</t>
    </r>
  </si>
  <si>
    <t>ACESSOS:</t>
  </si>
  <si>
    <t>Man</t>
  </si>
  <si>
    <t>VIS</t>
  </si>
  <si>
    <t>(OK) Positivo - (NOK) Negativo - (*) a definir - (**) Sujeito a análise - (***) Sujeito Alteração (****) Não Informado - (*****) Não se Aplica - (******) Sujeito a análise da Coordenação do Campeonato (man) mandante (vis) Visitante</t>
  </si>
  <si>
    <t>Visitante</t>
  </si>
  <si>
    <t>Mandante</t>
  </si>
  <si>
    <t>Anexo                                                                  (haverá vendas de ingressos nas bilheterias do estádio))</t>
  </si>
  <si>
    <t>CR Vasco da Gama</t>
  </si>
  <si>
    <r>
      <rPr>
        <b/>
        <sz val="18"/>
        <rFont val="Arial Black"/>
        <family val="2"/>
      </rPr>
      <t xml:space="preserve">AREF - AVALIAÇÃO DE RISCOS EM ESTÁDIOS DE FUTEBOL                                                             CR FLUMINENSE FC X VASCO DA GAMA                                           </t>
    </r>
    <r>
      <rPr>
        <b/>
        <sz val="14"/>
        <rFont val="Arial Black"/>
        <family val="2"/>
      </rPr>
      <t xml:space="preserve">                                        </t>
    </r>
  </si>
  <si>
    <t>SETOR NORTE E/F</t>
  </si>
  <si>
    <t>Anexo                                                                  (haverá vendas de ingresso para o visitante somente no acesso E(,F  Fechado)</t>
  </si>
  <si>
    <t>3OK</t>
  </si>
  <si>
    <t>2OK</t>
  </si>
  <si>
    <t>1OK</t>
  </si>
  <si>
    <t>somente para sócios</t>
  </si>
  <si>
    <t>Presidente:</t>
  </si>
  <si>
    <t>Diretor de Competições:</t>
  </si>
  <si>
    <t>2.0</t>
  </si>
  <si>
    <t>3.0</t>
  </si>
  <si>
    <t>Coordenador:</t>
  </si>
  <si>
    <t>13.0</t>
  </si>
  <si>
    <t>Marcelo Vianna</t>
  </si>
  <si>
    <t>FERJ</t>
  </si>
  <si>
    <t>SEPOL</t>
  </si>
  <si>
    <t>SECRETARIA DE POLICIA MILITAR DO ESTADO DO RIO DE JANEIRO</t>
  </si>
  <si>
    <t>Local:</t>
  </si>
  <si>
    <t>SECRETARIA DE POLICIA CIVIL DO ESTADO DO RIO DE JANEIRO</t>
  </si>
  <si>
    <t>BEPE:</t>
  </si>
  <si>
    <t>Banheiros:</t>
  </si>
  <si>
    <t>Cabines de TV:</t>
  </si>
  <si>
    <t>Cabines Clubes:</t>
  </si>
  <si>
    <t>Vestiário:</t>
  </si>
  <si>
    <t>Banco de reservas:</t>
  </si>
  <si>
    <t>Hino Nacional:</t>
  </si>
  <si>
    <t>Homenagem Póstuma:</t>
  </si>
  <si>
    <t>Camisa:</t>
  </si>
  <si>
    <t>Short:</t>
  </si>
  <si>
    <t>Meia</t>
  </si>
  <si>
    <t>UNIFORMES</t>
  </si>
  <si>
    <t>CBMERJ</t>
  </si>
  <si>
    <t>Partida:</t>
  </si>
  <si>
    <t>INFORMAÇÃOES  GERAIS:</t>
  </si>
  <si>
    <t>Competição:</t>
  </si>
  <si>
    <t>Capacidade de operação do Estádio:</t>
  </si>
  <si>
    <t>Rodada:</t>
  </si>
  <si>
    <t>Horário:</t>
  </si>
  <si>
    <t xml:space="preserve">Estádio: </t>
  </si>
  <si>
    <t>Abertura dos portões para o público:</t>
  </si>
  <si>
    <t>REFERENTE Á SEGURANÇA, TRANSPORTE E CONTINGÊNCIA PARA A</t>
  </si>
  <si>
    <t>Lumocomunicação</t>
  </si>
  <si>
    <t>OBJETIVO:</t>
  </si>
  <si>
    <t>DOS PARTICIPANTES</t>
  </si>
  <si>
    <t>PRELETORES:</t>
  </si>
  <si>
    <t>REPRESENTANTES</t>
  </si>
  <si>
    <t>Mandante:</t>
  </si>
  <si>
    <t>Visitante:</t>
  </si>
  <si>
    <t>Canal:</t>
  </si>
  <si>
    <t>Rubens Lopes da Costa Filho</t>
  </si>
  <si>
    <t>ouvidoria1@fferj.com.br</t>
  </si>
  <si>
    <t>FERJ- FEDERAÇÃO DE FUTEBOL DO ESTADO DO RIO DE JANEIRO:</t>
  </si>
  <si>
    <t>COORDENAÇÃO</t>
  </si>
  <si>
    <t>validade:</t>
  </si>
  <si>
    <t>5.5</t>
  </si>
  <si>
    <t>5.6</t>
  </si>
  <si>
    <t>5.7</t>
  </si>
  <si>
    <t>5.8</t>
  </si>
  <si>
    <t>5.9</t>
  </si>
  <si>
    <t>5.10</t>
  </si>
  <si>
    <t>5.11</t>
  </si>
  <si>
    <t>5.12</t>
  </si>
  <si>
    <t>5.13</t>
  </si>
  <si>
    <t>9.2 - Corretora:</t>
  </si>
  <si>
    <t>9.3 - Estipulante:</t>
  </si>
  <si>
    <t>9.4 - Apólice:</t>
  </si>
  <si>
    <t>9.5 - Processo Susep APC</t>
  </si>
  <si>
    <t>9.6 - Vigência:</t>
  </si>
  <si>
    <t>8.2 -LPCI - Laudo de Prevenção  e combate a Incendio</t>
  </si>
  <si>
    <t>8.4 -LSH - Laudo de condições Sanitárias e Higiene</t>
  </si>
  <si>
    <t>8.5 -LVE - Laudo de vistoria de engenharia</t>
  </si>
  <si>
    <t>Lanchonetes:</t>
  </si>
  <si>
    <t>CFTV</t>
  </si>
  <si>
    <t>Iluminação:</t>
  </si>
  <si>
    <t>Assentos marcados:</t>
  </si>
  <si>
    <t>Telão/placar eletrônico:</t>
  </si>
  <si>
    <t>Ambulatórios:</t>
  </si>
  <si>
    <t>Sinalização Interna/Externa:</t>
  </si>
  <si>
    <t>PROVIDÊNCIAS DE SUPORTE 1</t>
  </si>
  <si>
    <t>Delegacia de Plantão:</t>
  </si>
  <si>
    <t>Cabines de Radio:</t>
  </si>
  <si>
    <t>Estúdios Coletivas</t>
  </si>
  <si>
    <t>PROVIDÊNCIAS DE SUPORTE 2:</t>
  </si>
  <si>
    <t>PROVIDÊNCIAS DE SUPORTE 3:</t>
  </si>
  <si>
    <t>TERMINO</t>
  </si>
  <si>
    <t>Expectativa de Público:</t>
  </si>
  <si>
    <t>NORMATIVOS E OPERACIONAIS</t>
  </si>
  <si>
    <t>Nome:</t>
  </si>
  <si>
    <t>CNPJ:</t>
  </si>
  <si>
    <t>Endereço:</t>
  </si>
  <si>
    <t>MINISTÉRIO PÚBLICO:</t>
  </si>
  <si>
    <t>(5)  - elevado-60%</t>
  </si>
  <si>
    <t>(2) - baixo - 30%</t>
  </si>
  <si>
    <t>(3)  - médio-30%/ 60%</t>
  </si>
  <si>
    <t>análise Quadro analitico 01)</t>
  </si>
  <si>
    <t>Análise quadro analitico 01)</t>
  </si>
  <si>
    <r>
      <rPr>
        <b/>
        <sz val="8"/>
        <rFont val="Calibri"/>
        <family val="2"/>
        <scheme val="minor"/>
      </rPr>
      <t xml:space="preserve">Desempenho Desportivo do Clube       </t>
    </r>
    <r>
      <rPr>
        <b/>
        <sz val="8"/>
        <color theme="0" tint="-4.9989318521683403E-2"/>
        <rFont val="Calibri"/>
        <family val="2"/>
        <scheme val="minor"/>
      </rPr>
      <t xml:space="preserve">              </t>
    </r>
  </si>
  <si>
    <t>Perfil da Amaeça</t>
  </si>
  <si>
    <t>RESULTADO CLASSIFICAÇÃO DE RISCO</t>
  </si>
  <si>
    <t>(5)elevado               (3) médio             (1) baixo</t>
  </si>
  <si>
    <t>(5) - elevado</t>
  </si>
  <si>
    <t>(3) - medianos</t>
  </si>
  <si>
    <t>(0) Inadequados</t>
  </si>
  <si>
    <t xml:space="preserve">AVALIAÇÃO DO SISTEMA DE SEGURANÇA </t>
  </si>
  <si>
    <t xml:space="preserve">CLASSIFICAÇÃO DO SISTEMA DE SEGURANÇA </t>
  </si>
  <si>
    <t xml:space="preserve">EFETIVIDADE DA AMEAÇA  </t>
  </si>
  <si>
    <t xml:space="preserve">NÍVEL DA EFETIVIDADE DA AMEAÇA </t>
  </si>
  <si>
    <t xml:space="preserve">Foram selecionados quatro aspectos para avaliação do Sistema de Segurança para determinado evento: </t>
  </si>
  <si>
    <t xml:space="preserve">HISTÓRICO DA TORCIDA  </t>
  </si>
  <si>
    <t xml:space="preserve">ESTIMATIVA DA PROBABILIDADE </t>
  </si>
  <si>
    <t xml:space="preserve">NÍVEL DE PROBABILIDADE       </t>
  </si>
  <si>
    <t>(5) elevados                 (3) medianos                  (0) limitados</t>
  </si>
  <si>
    <t>NÍVEL DE IMPACTO</t>
  </si>
  <si>
    <t xml:space="preserve">RISCO       </t>
  </si>
  <si>
    <r>
      <t>FATOR DE IMPACTO</t>
    </r>
    <r>
      <rPr>
        <b/>
        <sz val="8"/>
        <color theme="0"/>
        <rFont val="Calibri"/>
        <family val="2"/>
        <scheme val="minor"/>
      </rPr>
      <t xml:space="preserve">   </t>
    </r>
  </si>
  <si>
    <t xml:space="preserve">São considerados apenas os torcedores como fonte de ameaça, não sendo necessário estimar outro tipo de ameaça para avaliação. Assim, foram selecionados cinco atributos para caracterização da ameaça torcedores em determinado evento: </t>
  </si>
  <si>
    <t>CARACTERIZAÇÃO DA FONTE DE AMEAÇA  (PERFIL DA AMEAÇA)</t>
  </si>
  <si>
    <t>CARACTERIZAÇÃO DA FONTE DE AMEAÇA  (PERFIL DA AMEÇA)</t>
  </si>
  <si>
    <t>BANDEIRA</t>
  </si>
  <si>
    <t>A tabela a seguir lista os fatores de impacto e respectivos descritores, que devem ser assinalados de acordo com a estimativa realizada</t>
  </si>
  <si>
    <t>Tenente Coronel PM</t>
  </si>
  <si>
    <t>Hilmar Faulhaber Neto</t>
  </si>
  <si>
    <t>Major PM</t>
  </si>
  <si>
    <t>Carlos Leroy</t>
  </si>
  <si>
    <t>PRAÇAS</t>
  </si>
  <si>
    <t>OFICIAIS</t>
  </si>
  <si>
    <t>BPCHQ</t>
  </si>
  <si>
    <t>BAC</t>
  </si>
  <si>
    <t>RECON</t>
  </si>
  <si>
    <t>RCECS</t>
  </si>
  <si>
    <t xml:space="preserve"> A associação Mandante deverá encaminhar á prestação á PMERJ plano com informaçoes sobre a execução operacional de prestação de sororro e de abandono da área</t>
  </si>
  <si>
    <t>Registra-se divulgação das rotas de fuga ao público através de telões e som e outras alternativas que mostre ás pessoas a direção a ser seguida: tanto os policias, quanto orientadores e profissionais da segurança privada, auxiliando na saída do público, desobstruindo toda e qualquer via, orientar o público, mantendo-se calmo durante o incidente e proporcionar acesso adquado ao público a locais que reduzam os danos á vida e integridade física.</t>
  </si>
  <si>
    <t>Atuação do policiamento, conforme protocolos sendo necessário o acionamento por parte dos organizadores em que a segurança privada venha intervir no fato, observando os critérios de uso da força proporcial e proceder á solicitação do policiciamento.</t>
  </si>
  <si>
    <t>Incidentes com múltiplas Vítimas:</t>
  </si>
  <si>
    <t>Atender as orientações dos profissionais envolvidos para um efetivo e rápido atendimento: o policiamento acinará o Corpo de Bombeiros, o serviço de atendimento médico e de outros orgãos de apoio. A remoção das vitimas aos centros hospitalares ocorrerá conforme orientação dos profissionais envolvidos. Os orgão deverão indicar representante para compor o gabinete de gerenciamento de crise a ser instalado no Centro de controle e comando operacional.</t>
  </si>
  <si>
    <t>Revista preventiva e segurança:</t>
  </si>
  <si>
    <t>Cautela:</t>
  </si>
  <si>
    <t>Á critério da segurança privada sob a fiscalização da polícia militar.</t>
  </si>
  <si>
    <t>Organização de Filas nos currais:</t>
  </si>
  <si>
    <t>Segurança nos equipamento de transporte público:</t>
  </si>
  <si>
    <t>Responsabilidade dos respectivos orgão de transporte viário e ferroviários, os quais poderão acionar a polícia Militar em caso de quebra da ordem pública.</t>
  </si>
  <si>
    <t>Escolta de delegações, arbitragem e Caravanas:</t>
  </si>
  <si>
    <t>Responsabilidade da polícia após análise da necessidade e viabilidade da demanda,. As solicitações de escolta deverão ser formalizadas com 72 horas, sob pena de não prestação.</t>
  </si>
  <si>
    <t>Balizamento e estrurura de Isolamento;</t>
  </si>
  <si>
    <t>Ocorrências:</t>
  </si>
  <si>
    <t>Abandono de área:</t>
  </si>
  <si>
    <t>Plano de Contingencia:</t>
  </si>
  <si>
    <t>O mandante terá que disponibilizar locais apropriados para cautelaçao de armamento;</t>
  </si>
  <si>
    <t xml:space="preserve"> BASEADO NA METODOLOGIA AREF (AVALIAÇÃO DE RISCO EM ESTÁDIOS DE FUTEBOL) DESENVOLVIDO PELA ABIN (AGÊNCIA BRASILEIRA DE INTELIGÊNCIA) ADPTADO PELA FFERJ, PMERJ E MINISTÉRIO PUBLICO.</t>
  </si>
  <si>
    <t>BANDEIRAS</t>
  </si>
  <si>
    <t>DECLARADO:</t>
  </si>
  <si>
    <t>RECOMENDADO:</t>
  </si>
  <si>
    <t>Comandante (BEPE)</t>
  </si>
  <si>
    <t>Sub Comandante (BEPE)</t>
  </si>
  <si>
    <t xml:space="preserve">        AVALIAÇÃO  DE RISCOS EM ESTÁDIOS DE FUTEBOL (AREF)</t>
  </si>
  <si>
    <t>Online</t>
  </si>
  <si>
    <t>1.11</t>
  </si>
  <si>
    <t>SINGULARIDADE DA PARTIDA:</t>
  </si>
  <si>
    <t>Secretaria de Polícia Civil</t>
  </si>
  <si>
    <t>Diretor - Saulo Campos</t>
  </si>
  <si>
    <t>8.1 - A cumprimeto ao disposto do  artigo 23, da lei federal 10.671/03 (alterada pela lei federal 12.299/15)   Estatuto de Defesa do torcedor, bem como decreto 6.795/2009, o estádio deve possuii os laudos abaixo mencionados. Conformidade somente para partidas profissionais em atendimento do disposto na secretaria de segurança pública do estado do Rio de Janeiro e demais competências.</t>
  </si>
  <si>
    <t>8.3 -LS - Laudo de Segurança PMERJ</t>
  </si>
  <si>
    <t>GAEDEST</t>
  </si>
  <si>
    <t>LAUDOS DE TÉCNICOS</t>
  </si>
  <si>
    <t>Inteira</t>
  </si>
  <si>
    <t>ACESSOS</t>
  </si>
  <si>
    <t>JUIZADO DO TORCEDOR E DOS GRANDES EVENTOS</t>
  </si>
  <si>
    <t>ESTACIONAMENTOS</t>
  </si>
  <si>
    <t>INFRA ESTRUTURA</t>
  </si>
  <si>
    <t>Sim - Funcionamento na Totalidade</t>
  </si>
  <si>
    <t>Sintema de audio e som:</t>
  </si>
  <si>
    <t>20.0</t>
  </si>
  <si>
    <t>Poder Executivo e a Lei Estadual nº 7.083/2015, que regulamenta a venda e o consumo de bebidas alcoólicas dentro dos estádios de futebol e permite o comércio de cerveja desde a abertura dos portões para acesso do público ao estádio até o final da partida.</t>
  </si>
  <si>
    <t>MATERIAIS PROÍBIDOS</t>
  </si>
  <si>
    <t>BEBIDAS ALCOOLICAS</t>
  </si>
  <si>
    <t>Salvo se autorizado pelas autoridades policiais responsáveis pela segurança interna, juntamente com Departamento de Segurança da Estádio. Os torcedores que frequentam o estádio e as pessoas credenciadas não podem levar para dentro do estádio, possuir, portar ou usar no estádio os seguintes itens: a. Armas de qualquer tipo ou objetos que possibilitem a prática de violência; b. Qualquer objeto que possa ser usado como arma ou para cortar, apunhalar ou esfaquear, ou como um projétil, especialmente guarda-chuvas(ponte- agudos) ou guarda-sóis e outros objetossimilares; c. Garrafas, copos (exceto copos de plástico), jarras, latas ou qualquer outra forma de recipiente fechado, de qualquer tipo, que possa ser atirado ou causar lesões, bem como outros objetos feitos de vidro ou qualquer outro material frágil, estilhaçável ou especialmente duro, embalagens Tetrapak ou caixas térmicas duras; d. Fogos de artifício, bombas,sinalizadores e outros artifícios de fumaça ou pirotécnicos similares; e. narcóticos ou similares; f. Material relativo a causa ofensiva, racistas ou xenofóbicas, tema de caridade ou ideológico, incluindo mas não se limitando a cartazes, bandeiras, sinais, símbolos e folhetos, objetos ou roupas, que possam interferir com o aproveitamento do evento por outros espectadores, tirar o foco desportivo do evento ou que estimulem qualquer forma de discriminação; g. Mastros de bandeiras ou cartazes de qualquer tipo que não estejam autorizados através de ofício junto ao GRUPAMENTO ESPECIAL DE POLICIAMENTO EM ESTÁDIOS - Bepe; h. Quaisquer tipos de animais, exceto cães guia. Nesse caso, um TORCEDOR OU EXPECTADOR do estádio que pretenda entrar com um cão guia dentro, deverá apresentar os documentos originais, ou cópia autenticada dos mesmos, que comprovem sua deficiência visual; e comprovem a qualificação do cão como cão guia, nos parâmetros estabelecidos pelas normas aplicáveis;i. Quaisquer materiais promocionais ou comerciais, incluindo mas não limitando a cartazes, bandeiras, sinais símbolos e folhetos ou
qualquer tipo de objeto, material ou roupa promocional;
j. Tigelas e projéteis, independente do tamanho;
k. Latas de spray de gás, substâncias corrosivas, inflamáveis, tintas ou receptáculos contendo substâncias que são prejudiciais à saúde
ou altamente inflamáveis. Isqueiros comuns de bolso para cigarros é permitido;
l. Objetos volumosos tais como escadas, bancos, cadeiras dobráveis, caixas e recipientes de papelão. “Volumoso” é quaisquer objeto
que sejam maiores que 25cm x 25cm x 25cm e que não possam ser guardados em baixo das cadeiras da arquibancada;
m. Grandes quantidades de papel ou rolos de papel;
n. Instrumentos que produzam grandes volumes excessivo de barulho, tais como megafones,sirenes ou buzinas a gás;
o. Qualquer instrumento musical, incluindo vuvuzelas, sem autorização por ofício do BATALHÃO ESPECIAL DE POLICIAMENTO EM
ESTÁDIOS;
p. Instrumentos que emitam raio laser, apontadores a laser ou objetos similares;
q. Grande quantidade de pó, farinha ou similares;
r. Uso de equipamentos eletrônico e drones, que possam colocar em risco a integridade física dos frequentadores do estádio;
s. Outros objetos que comprometam a segurança pública e/ou prejudiquem a reputação do evento, conforme avaliação ao exclusivo
critério das autoridades policiais e comitê de crise da Estádio.</t>
  </si>
  <si>
    <t>21.0</t>
  </si>
  <si>
    <t>CRF</t>
  </si>
  <si>
    <t>GFBPA</t>
  </si>
  <si>
    <t>INFORMAÇÕES GERAIS PMERJ</t>
  </si>
  <si>
    <t>impedimento de torcida organizada</t>
  </si>
  <si>
    <t>Escolta Torcida mandante</t>
  </si>
  <si>
    <t>Escolta interna</t>
  </si>
  <si>
    <t>Na parte interna haverá escolta para a equipe de arbitragem, antes, durante e após o jogo;</t>
  </si>
  <si>
    <t>Posto de Comando</t>
  </si>
  <si>
    <t>Deverá ser disponibilizado acesso da parte externa para que os policiais possam fazer uso das instalações sem haver compromentimento operacional;</t>
  </si>
  <si>
    <t>Contensão de agromeração</t>
  </si>
  <si>
    <t>Escolta Torcida Visitante</t>
  </si>
  <si>
    <t>Controle de acessos</t>
  </si>
  <si>
    <t>31.0</t>
  </si>
  <si>
    <t>32.0</t>
  </si>
  <si>
    <t>33.0</t>
  </si>
  <si>
    <t>34.0</t>
  </si>
  <si>
    <t>35.0</t>
  </si>
  <si>
    <t>Apoio de patrulhamento Externo</t>
  </si>
  <si>
    <t>Delegado de Polícia Allan Turnowski</t>
  </si>
  <si>
    <t>Secretário</t>
  </si>
  <si>
    <t>Plantão JECRIM</t>
  </si>
  <si>
    <t>DELEGADO</t>
  </si>
  <si>
    <t>PERITO</t>
  </si>
  <si>
    <t>INSPETOR</t>
  </si>
  <si>
    <t>LEGISTA</t>
  </si>
  <si>
    <t>PAPILOSCOPISTA</t>
  </si>
  <si>
    <t>CARTÓRIO</t>
  </si>
  <si>
    <t>COORD.</t>
  </si>
  <si>
    <t>Comandante</t>
  </si>
  <si>
    <t>Coronel Leandro Sampaio Monteiro</t>
  </si>
  <si>
    <t>02 praças</t>
  </si>
  <si>
    <t xml:space="preserve">EFETIVO </t>
  </si>
  <si>
    <t>CORPO DE BOMBEIROS MILITAR DO ESTADO DO RIO DE JANEIRO</t>
  </si>
  <si>
    <t>EFETIVO</t>
  </si>
  <si>
    <t>Problemas em outros jogos entre as equipes</t>
  </si>
  <si>
    <t>Não houve</t>
  </si>
  <si>
    <t>Perimetro de Segurança</t>
  </si>
  <si>
    <t>Chegada da Corporação no local</t>
  </si>
  <si>
    <t>Ponto de atenção.</t>
  </si>
  <si>
    <t>01 oficial</t>
  </si>
  <si>
    <t>MOBILIDADE URBANA</t>
  </si>
  <si>
    <t>PLANO DE COMBATE Á COMERCIO IRREGULAR</t>
  </si>
  <si>
    <t>LIMBEZA URBANA</t>
  </si>
  <si>
    <t>Gerente / Supervisor:</t>
  </si>
  <si>
    <t>Coordenador de Acessso:</t>
  </si>
  <si>
    <t>Coordenador Financeiro:</t>
  </si>
  <si>
    <t>Cabines Analista desenpenho:</t>
  </si>
  <si>
    <t>Stúdio Coletiva de Imprensa:</t>
  </si>
  <si>
    <t>ACOMODAÇÕES</t>
  </si>
  <si>
    <t>DIRETORIA</t>
  </si>
  <si>
    <t>TÉCNICO / OPERACIONAL</t>
  </si>
  <si>
    <t>INFORMAÇÕES:</t>
  </si>
  <si>
    <t>TÉCNICAS</t>
  </si>
  <si>
    <t>AQUECIMENTO</t>
  </si>
  <si>
    <t>DOPPING</t>
  </si>
  <si>
    <t>Não possui</t>
  </si>
  <si>
    <t>Sim - Funcionamento na totalidade - Sob demanda</t>
  </si>
  <si>
    <t>Testagem Para Força de Segurança Pública</t>
  </si>
  <si>
    <t>INFORMAÇÕES GERAIS</t>
  </si>
  <si>
    <t>Alimentação</t>
  </si>
  <si>
    <t>Comissão Técnica/diretoria:</t>
  </si>
  <si>
    <t>(a) Aquecimento permitido no pré jogo</t>
  </si>
  <si>
    <t>(b) Durante a partida permitido atrás das linhas de fundo, próximo as balizas;</t>
  </si>
  <si>
    <t>(c) No final do jogo não será permito trabalho ´fisico no campo, somente atrás das linhas de fundo;</t>
  </si>
  <si>
    <t>(d) Utilização de balizas moveis no pré jogo para a preservação do gramado;</t>
  </si>
  <si>
    <t>PREVISÃO DO TEMPO</t>
  </si>
  <si>
    <t>Estacionamento:</t>
  </si>
  <si>
    <t>Rouparia:</t>
  </si>
  <si>
    <t>Meias:</t>
  </si>
  <si>
    <t>Goleiros:</t>
  </si>
  <si>
    <t>UNIFORMES:</t>
  </si>
  <si>
    <t>Local Comissão Técnica/diretoria:</t>
  </si>
  <si>
    <t>Data:</t>
  </si>
  <si>
    <t>sub Inspetor Arimateia</t>
  </si>
  <si>
    <t>Sim - Trata-se de jogo noturno.</t>
  </si>
  <si>
    <t>A PMERJ informa que o sistema de leitura das catracas deve ser melhorado nos portões de acessos.</t>
  </si>
  <si>
    <t>Não se aplica.</t>
  </si>
  <si>
    <t>Para as Vítimas de Covid pelo mundo, Demais no local.</t>
  </si>
  <si>
    <t>Na totalidade</t>
  </si>
  <si>
    <t>AMARELO</t>
  </si>
  <si>
    <t>LARANJA</t>
  </si>
  <si>
    <t>Carga Total de Ingressos:</t>
  </si>
  <si>
    <t>Abertura dos  portões Força de Trabalho:</t>
  </si>
  <si>
    <t>1.12</t>
  </si>
  <si>
    <t>1.13</t>
  </si>
  <si>
    <t>• A Reunião Foi Gravada Com o Consentimento de Todos os envolvidos</t>
  </si>
  <si>
    <t xml:space="preserve">GM </t>
  </si>
  <si>
    <t xml:space="preserve">9.7 - Site da FERJ: </t>
  </si>
  <si>
    <t>JURÍDICO</t>
  </si>
  <si>
    <t>Alexandro Araújo de Oliveira (secretário Geral)</t>
  </si>
  <si>
    <t xml:space="preserve">SAT  artigo 14ºIII (EDT) </t>
  </si>
  <si>
    <t>Dr. Sandro Maurício de A Trindade</t>
  </si>
  <si>
    <t>DA REUNIÃO artigo 17º - 2º e 3º:</t>
  </si>
  <si>
    <t>CONTINGÊNCIA MÉDICA</t>
  </si>
  <si>
    <t>AMBULÂNCIAS</t>
  </si>
  <si>
    <t>Campo:</t>
  </si>
  <si>
    <t xml:space="preserve">SUPORTE            artigo 16ºIII , IV e V (EDT) </t>
  </si>
  <si>
    <t>HOSPITAL PRIVADO:</t>
  </si>
  <si>
    <t>HOSPITAL PÚBLICO:</t>
  </si>
  <si>
    <t>PONTO 1</t>
  </si>
  <si>
    <t>PONTO 3</t>
  </si>
  <si>
    <t>PONTO 4</t>
  </si>
  <si>
    <t>PONTO 5</t>
  </si>
  <si>
    <t>PONTO 6</t>
  </si>
  <si>
    <t>INÍCIO</t>
  </si>
  <si>
    <t>DE:</t>
  </si>
  <si>
    <t>ATÉ:</t>
  </si>
  <si>
    <t>LOCAL / LOJA</t>
  </si>
  <si>
    <t>SEGURO TORCEDOR     artigo 16,II e 31A  (EDT)</t>
  </si>
  <si>
    <t>Rua 545,sn</t>
  </si>
  <si>
    <t>18.7-ônibus / Comissão mandante</t>
  </si>
  <si>
    <t>LARANJA ANEXO</t>
  </si>
  <si>
    <t>sem restrição</t>
  </si>
  <si>
    <t>OPERACIONAL ESTÁDIO</t>
  </si>
  <si>
    <t>Manutenção:</t>
  </si>
  <si>
    <t>Elétrica:</t>
  </si>
  <si>
    <t>Som / Vídeo / Telão</t>
  </si>
  <si>
    <t>Limpeza / Conservação:</t>
  </si>
  <si>
    <t>Catraqueiros:</t>
  </si>
  <si>
    <t>Bilheteria:</t>
  </si>
  <si>
    <t>Ambulantes:</t>
  </si>
  <si>
    <t>AeB:</t>
  </si>
  <si>
    <t>Marketing:</t>
  </si>
  <si>
    <t>Recpecionistas:</t>
  </si>
  <si>
    <t>controle de acessos:</t>
  </si>
  <si>
    <t>2023.</t>
  </si>
  <si>
    <t>não informado</t>
  </si>
  <si>
    <t>25.0</t>
  </si>
  <si>
    <t>26.0</t>
  </si>
  <si>
    <t>27.0</t>
  </si>
  <si>
    <t>CONTROLE DE TRAFEGO</t>
  </si>
  <si>
    <t>responsável:</t>
  </si>
  <si>
    <t>INTERDIÇÕES</t>
  </si>
  <si>
    <t>efetivo total</t>
  </si>
  <si>
    <t>das Vias Públicas:</t>
  </si>
  <si>
    <t xml:space="preserve"> Dos Pontos de Bloqueios</t>
  </si>
  <si>
    <t>28.0</t>
  </si>
  <si>
    <t xml:space="preserve">SMTR </t>
  </si>
  <si>
    <t>29.0</t>
  </si>
  <si>
    <t>30.0</t>
  </si>
  <si>
    <t xml:space="preserve">COR -CENTRO DE OPERAÇÕES </t>
  </si>
  <si>
    <t>LIMPEZA URBANA</t>
  </si>
  <si>
    <t>8 e 9</t>
  </si>
  <si>
    <t>Previsão de chegada ao estádio 3 horas antes</t>
  </si>
  <si>
    <t>laranja</t>
  </si>
  <si>
    <t>branco</t>
  </si>
  <si>
    <t>6.0</t>
  </si>
  <si>
    <t>6.1 - Av.: Professor Manoel de Abreu,76 - Maracanã, - Rio de Janeiro  CEP: - 20550-170</t>
  </si>
  <si>
    <t>6.2 - Site da FERJ: www.fferj.com.br</t>
  </si>
  <si>
    <t>6.3 - Presidente:</t>
  </si>
  <si>
    <t>14.0</t>
  </si>
  <si>
    <t>15.0</t>
  </si>
  <si>
    <t>16.0</t>
  </si>
  <si>
    <t>ônibus / Comissão VISITANTE</t>
  </si>
  <si>
    <t>22.0</t>
  </si>
  <si>
    <t>23.0</t>
  </si>
  <si>
    <t>24.0</t>
  </si>
  <si>
    <t>36.0</t>
  </si>
  <si>
    <t>38.0</t>
  </si>
  <si>
    <t>PLANO OPERACIONAL DE JOGO</t>
  </si>
  <si>
    <t>DO CAMPEONATO</t>
  </si>
  <si>
    <t>V.s</t>
  </si>
  <si>
    <t>Cap. Operação do Estadio</t>
  </si>
  <si>
    <t>Abertura para Força de Trab.</t>
  </si>
  <si>
    <t>SINGULARIDADE</t>
  </si>
  <si>
    <t>DA REUNIÃO</t>
  </si>
  <si>
    <t>Bilheteria</t>
  </si>
  <si>
    <t>Marcus Vinicius (Diretor)</t>
  </si>
  <si>
    <t>Catracas:</t>
  </si>
  <si>
    <t>Claudecir Silva</t>
  </si>
  <si>
    <t>LAUDOS</t>
  </si>
  <si>
    <t>PONTOS DE VENDA</t>
  </si>
  <si>
    <t>SAT:</t>
  </si>
  <si>
    <t>LOCALIZAÇÃO</t>
  </si>
  <si>
    <t>V.S</t>
  </si>
  <si>
    <t>Cortesia:</t>
  </si>
  <si>
    <t>MANDANTE</t>
  </si>
  <si>
    <t>VISITANTE</t>
  </si>
  <si>
    <t>Camararot</t>
  </si>
  <si>
    <t>Gratuidade</t>
  </si>
  <si>
    <t>Valores:</t>
  </si>
  <si>
    <t>CARGA</t>
  </si>
  <si>
    <t>SETORIZAÇÃO</t>
  </si>
  <si>
    <t>Expectativa de público:</t>
  </si>
  <si>
    <t>Tribuna</t>
  </si>
  <si>
    <t>PONTO 2</t>
  </si>
  <si>
    <t>Adm. Estádio:</t>
  </si>
  <si>
    <t>Coord.</t>
  </si>
  <si>
    <t>Á esquerda das cabines de trasnmissão (laranja)</t>
  </si>
  <si>
    <t>Rodolfo Landim</t>
  </si>
  <si>
    <t>Rosa</t>
  </si>
  <si>
    <t>INFORMAÇÕES</t>
  </si>
  <si>
    <t>Localização:</t>
  </si>
  <si>
    <t>PLANTÃO:</t>
  </si>
  <si>
    <t>LPCI</t>
  </si>
  <si>
    <t>LS</t>
  </si>
  <si>
    <t>LVE</t>
  </si>
  <si>
    <t>LVS</t>
  </si>
  <si>
    <t>Não houve Informação de representantes do MP no jogo até o fechamento da ata do jogo.</t>
  </si>
  <si>
    <t>AMBULÃNCIAS</t>
  </si>
  <si>
    <t>QUANT.</t>
  </si>
  <si>
    <t>ENFERMEIROS:</t>
  </si>
  <si>
    <t>MÉDICOS:</t>
  </si>
  <si>
    <t>CONTINGÊNCIA MÉDICA / AMBULÂNCIAS UTIS</t>
  </si>
  <si>
    <t>REFERENCIA:</t>
  </si>
  <si>
    <t>LOCALIZAÇÃO:</t>
  </si>
  <si>
    <t>ENDEREÇO:</t>
  </si>
  <si>
    <t>CONTINGÊNCIA MÉDICA / AMBULATÓRIOS / POSTOS</t>
  </si>
  <si>
    <t>POSTOS:</t>
  </si>
  <si>
    <t>LEITOS:</t>
  </si>
  <si>
    <t>TÉCNICOS:</t>
  </si>
  <si>
    <t>BRIGADISTAS:</t>
  </si>
  <si>
    <t>CONTINGÊNCIAS MÉDICAS</t>
  </si>
  <si>
    <t>convidados / Diretoria</t>
  </si>
  <si>
    <t xml:space="preserve"> Broadcast/UM/FERJ</t>
  </si>
  <si>
    <t>Coordenação:</t>
  </si>
  <si>
    <t>Administração:</t>
  </si>
  <si>
    <t>Supervisão:</t>
  </si>
  <si>
    <t>Diretoria:</t>
  </si>
  <si>
    <t>Localização controle de acessos:</t>
  </si>
  <si>
    <t>Observações eventuias:</t>
  </si>
  <si>
    <t>OPERAÇÃO ESTÁDIO</t>
  </si>
  <si>
    <t>Estacionamento Diretoria:</t>
  </si>
  <si>
    <t>TECNICO</t>
  </si>
  <si>
    <t>á informar no local</t>
  </si>
  <si>
    <t>Tempo Técnico:</t>
  </si>
  <si>
    <t>Se Aplica.</t>
  </si>
  <si>
    <t>Fonte Clima tempo RJ;</t>
  </si>
  <si>
    <t>HOMENAGEM PÓSTUMA</t>
  </si>
  <si>
    <t>19.0</t>
  </si>
  <si>
    <t>Claudinho</t>
  </si>
  <si>
    <t>Vestiário</t>
  </si>
  <si>
    <t>Gabriel Skinner</t>
  </si>
  <si>
    <t>Carga total de ingressos</t>
  </si>
  <si>
    <t>Abertura para Torcedores:</t>
  </si>
  <si>
    <t>Carga Liberada para Venda:</t>
  </si>
  <si>
    <t>Cortesias:</t>
  </si>
  <si>
    <t>Gratuidades:</t>
  </si>
  <si>
    <t>Camarotes:</t>
  </si>
  <si>
    <t>Empresa fornecedora dos Bilhetes:</t>
  </si>
  <si>
    <t>Responsável:</t>
  </si>
  <si>
    <t>Empresa fornecedora das catracas:</t>
  </si>
  <si>
    <t>BARES</t>
  </si>
  <si>
    <t>QUANTIDADE</t>
  </si>
  <si>
    <t>AMBULANTES:</t>
  </si>
  <si>
    <t>GRADIL</t>
  </si>
  <si>
    <t>TIPO DE MONTAGEM:</t>
  </si>
  <si>
    <t>OBSERVAÇÕES EVENTUIAS:</t>
  </si>
  <si>
    <t>JUÍDICO EM LOCO:</t>
  </si>
  <si>
    <t>NOME EMPRESA:</t>
  </si>
  <si>
    <t>Emissão Ofício Sec.Sáude</t>
  </si>
  <si>
    <t>Via email:</t>
  </si>
  <si>
    <t>Via protocolo:</t>
  </si>
  <si>
    <t xml:space="preserve"> BRANCO</t>
  </si>
  <si>
    <t>Quant. Vagas:</t>
  </si>
  <si>
    <t>Emissão Ofício Batalhão de PM</t>
  </si>
  <si>
    <t xml:space="preserve"> Quantidade de Seguranças:</t>
  </si>
  <si>
    <t>Seguranças nos Acessos</t>
  </si>
  <si>
    <t>Empresa  de Segurança se houver:</t>
  </si>
  <si>
    <t>Orientadores de Público:</t>
  </si>
  <si>
    <t>Gerente / Supervisor em loco:</t>
  </si>
  <si>
    <t>Coordenador de Acessso em loco:</t>
  </si>
  <si>
    <t>Coordenador Financeiro em loco:</t>
  </si>
  <si>
    <t>EXAME DOPPING:</t>
  </si>
  <si>
    <t>MKT</t>
  </si>
  <si>
    <t>ACÕES DE MARKETING:</t>
  </si>
  <si>
    <t>CABINES</t>
  </si>
  <si>
    <t>IMPRENSA:</t>
  </si>
  <si>
    <t>Haverá Transmissão:</t>
  </si>
  <si>
    <t>sim</t>
  </si>
  <si>
    <t>Não</t>
  </si>
  <si>
    <t>Cabines de Rádio:</t>
  </si>
  <si>
    <t>Quantidade disponível:</t>
  </si>
  <si>
    <t xml:space="preserve">. Este Plano operacional deverá ser entregue via email (DCO2@FFEJ.COM.BR) 24 horas que antecede a data da reunião de </t>
  </si>
  <si>
    <t>Planejamento e segurança dos jogos.</t>
  </si>
  <si>
    <t>. Não será permitido alterações das celulas e fontes.</t>
  </si>
  <si>
    <t>. Para obter informações do visitante faz se necessário contatos entre as partes.</t>
  </si>
  <si>
    <t>Rio de Janeiro - RJ</t>
  </si>
  <si>
    <t>rubro negro</t>
  </si>
  <si>
    <t>Camisa</t>
  </si>
  <si>
    <t>André Galdeano</t>
  </si>
  <si>
    <t>não possui</t>
  </si>
  <si>
    <t>CNPJ</t>
  </si>
  <si>
    <t>chegada ao estádio 3 horas antes</t>
  </si>
  <si>
    <t>Estádio</t>
  </si>
  <si>
    <t>Via protocolo</t>
  </si>
  <si>
    <t>Distancia:</t>
  </si>
  <si>
    <t>5 min (1,5km) via BR-494</t>
  </si>
  <si>
    <t>ANEXO</t>
  </si>
  <si>
    <t>ESTACIONAMENTOS / ACESSOS</t>
  </si>
  <si>
    <t>mandante/Visitante</t>
  </si>
  <si>
    <t>Quantidades disponível:</t>
  </si>
  <si>
    <t xml:space="preserve">Mandante  </t>
  </si>
  <si>
    <t>Quantidade. Vagas:</t>
  </si>
  <si>
    <t>Cabines rádios:</t>
  </si>
  <si>
    <t>Protocolo:</t>
  </si>
  <si>
    <t>Quantidade de Seguranças:</t>
  </si>
  <si>
    <t>Claudio</t>
  </si>
  <si>
    <t>NORTE</t>
  </si>
  <si>
    <t>SUL</t>
  </si>
  <si>
    <t>LESTE</t>
  </si>
  <si>
    <t>OESTE</t>
  </si>
  <si>
    <t>CARAGA PARA VENDA</t>
  </si>
  <si>
    <t>N1</t>
  </si>
  <si>
    <t>N2</t>
  </si>
  <si>
    <t>N2A</t>
  </si>
  <si>
    <t>Rua José dos Reis 425, Engenho de Dentro-RJ</t>
  </si>
  <si>
    <t>Cristiane Rodrigues</t>
  </si>
  <si>
    <t>Tenente Coronel Faulhaber</t>
  </si>
  <si>
    <t>3G Remoções</t>
  </si>
  <si>
    <t>24417952/0001-73</t>
  </si>
  <si>
    <t>Rua Veredor José Fortes, 309-casa 7 - centro Nilópolis</t>
  </si>
  <si>
    <t>DEMANDA DA POLÍCIA MILITAR:</t>
  </si>
  <si>
    <t>SETORIZAÇÃO:</t>
  </si>
  <si>
    <t>CARGA:</t>
  </si>
  <si>
    <t>superior</t>
  </si>
  <si>
    <t>Inferior</t>
  </si>
  <si>
    <t>superio . B (bloqueado)</t>
  </si>
  <si>
    <t>. Tendo em vista que o Fluminense ocupa o setor norte e oeste, solicita ao cR Flamengo que a delegação (ônibus) venha descarecterizado.</t>
  </si>
  <si>
    <t>. Solicita  a Supervia o fechamento das catracas que sai na pista da Arquias Cordeiro, e o fechamento do mesaminino da passarela de ferro</t>
  </si>
  <si>
    <t>. Bolsão de Gradis no setor sul do muro do engenhão até o museu eo que sobe a passarela para o CR flamengo e o que desce para a torcida do Fluminense.</t>
  </si>
  <si>
    <t>. Gradis nas bilheterias direcionar as torcidas.</t>
  </si>
  <si>
    <t>. Fechamento da Doutor Padilha 4 horas antes da partida (trânsito)</t>
  </si>
  <si>
    <t>. Atuação cosntante da guarda Municipal principalmente na doutor Padilha.</t>
  </si>
  <si>
    <t>. Barreira de gradis na doutor padilha e rua das oficinas para separação das torcidas.</t>
  </si>
  <si>
    <t>. Barreira de gradis na entrada leste para limitação de ambulantes</t>
  </si>
  <si>
    <t>. Três barreiras de gradis na doutor Padilha.</t>
  </si>
  <si>
    <t>. Food Trucks no setor leste permissão até duas horas antes da partida, fechar duas depois  da partida em função de rivalidade das torcidas.</t>
  </si>
  <si>
    <t>. Cor vai buscar resposta da SEOP sobre a demanda.</t>
  </si>
  <si>
    <t>. CET Rio já possui portaria que viabializa os fechamentos, na saida fechar  a rua das  oficians e na entrada doutor Padilha e após, solicitação de 12 orientadores de trânsito para interdições e travessias de pedestres.</t>
  </si>
  <si>
    <t>. Ao final deixar uma equipe da CET Rio na rua das oficinas com José Reis. Henriqie Shider sob demanda.</t>
  </si>
  <si>
    <t>. Ao fechamento a GM terá que permanecer no local</t>
  </si>
  <si>
    <t>. PMERJ para SEPOL ao términio do evento ocorre algumas prisões após os jogos, solicita extenção de horário para atender a demanda se houver ( pelo ao menos uma hora após a partida)</t>
  </si>
  <si>
    <t>não informado.</t>
  </si>
  <si>
    <t xml:space="preserve">METRÔ </t>
  </si>
  <si>
    <t xml:space="preserve">SUPERVIA </t>
  </si>
  <si>
    <t>Monitoramento fluxo de trânsito e torcedores no entorno..</t>
  </si>
  <si>
    <t>. O CR Flamengo irá disponibilizar 370 lanches para a Policia Militar.</t>
  </si>
  <si>
    <t>DEMANDAS DA POLÍCIA MILITAR</t>
  </si>
  <si>
    <t>Reforço  com apoio do CEFER e BP da área  com viaturas do patrulhamento rotineiro nas medições do estádio, com vista á movimentação de torcedores.</t>
  </si>
  <si>
    <t>na totalidade</t>
  </si>
  <si>
    <t>Sul e Leste</t>
  </si>
  <si>
    <t>Norte e Oeste</t>
  </si>
  <si>
    <t>Norte , sul, Leste e Oeste</t>
  </si>
  <si>
    <t>Padrão Clássico</t>
  </si>
  <si>
    <t>Não informado</t>
  </si>
  <si>
    <t>Localização: Não informado</t>
  </si>
  <si>
    <t>3G REMOÇÕES</t>
  </si>
  <si>
    <t>R. Ver. José Fortes, 309 - Casa 7 - Centro, Nilópolis</t>
  </si>
  <si>
    <t>24.417.952/0001-73</t>
  </si>
  <si>
    <t xml:space="preserve">Campo </t>
  </si>
  <si>
    <t>Campo</t>
  </si>
  <si>
    <t>Municipal Salgado Filho</t>
  </si>
  <si>
    <t>Operação Estádio:</t>
  </si>
  <si>
    <t>Blindados</t>
  </si>
  <si>
    <t>19.810.892/0001</t>
  </si>
  <si>
    <t>Leste</t>
  </si>
  <si>
    <t>Norte</t>
  </si>
  <si>
    <t>Sul</t>
  </si>
  <si>
    <t>Oeste</t>
  </si>
  <si>
    <t xml:space="preserve"> 82 orientadores - NORTE SUL, LESTE E OESTE</t>
  </si>
  <si>
    <t>Transmissão</t>
  </si>
  <si>
    <t>WQS</t>
  </si>
  <si>
    <t>elétrica</t>
  </si>
  <si>
    <t>creat</t>
  </si>
  <si>
    <t>live</t>
  </si>
  <si>
    <t>central, oeste 3330, camarote, leste 330 e oeste camarote</t>
  </si>
  <si>
    <t xml:space="preserve">Hospital </t>
  </si>
  <si>
    <t>Direita das Cabines</t>
  </si>
  <si>
    <t>Esquerda das cabines</t>
  </si>
  <si>
    <t>Marcelo Penha</t>
  </si>
  <si>
    <t>Thalita</t>
  </si>
  <si>
    <t>Setor Norte 2</t>
  </si>
  <si>
    <t>Tricolor</t>
  </si>
  <si>
    <t>Grená</t>
  </si>
  <si>
    <t>Rubro Negro</t>
  </si>
  <si>
    <t>camarote 8 e 10 oeste</t>
  </si>
  <si>
    <t>03 e 04</t>
  </si>
  <si>
    <t>camarote 9 e 11 oeste</t>
  </si>
  <si>
    <t>Lilás</t>
  </si>
  <si>
    <t>Haverá Exame antidopping</t>
  </si>
  <si>
    <t>Alessandro</t>
  </si>
  <si>
    <t>24º</t>
  </si>
  <si>
    <t>Plantão 24ª</t>
  </si>
  <si>
    <t>Supervia</t>
  </si>
  <si>
    <t>Polícia Militar</t>
  </si>
  <si>
    <t>Coordenador de acessos:</t>
  </si>
  <si>
    <t>á esquerda das cabines</t>
  </si>
  <si>
    <t>De ordem do Juiz Marcelo Rubioli, Titular do Juizado do Torcedor e dos Grandes Eventos, haverá plantão avançado previsto para essa partida</t>
  </si>
  <si>
    <t>BOTAFOGO FR</t>
  </si>
  <si>
    <t>Nilton Santos</t>
  </si>
  <si>
    <t>VITANTE</t>
  </si>
  <si>
    <t>futebol card</t>
  </si>
  <si>
    <t>bilheteria aberta até o final do primeiro tempo</t>
  </si>
  <si>
    <t xml:space="preserve"> diretor/Gerente / Supervisor:</t>
  </si>
  <si>
    <t>Botafogo</t>
  </si>
  <si>
    <t>COR</t>
  </si>
  <si>
    <t>3 e 4</t>
  </si>
  <si>
    <t>inf. 17</t>
  </si>
  <si>
    <t>inf. 15</t>
  </si>
  <si>
    <t>até o intervalo</t>
  </si>
  <si>
    <t>á direita das cabines</t>
  </si>
  <si>
    <t xml:space="preserve">B </t>
  </si>
  <si>
    <t>. Food Trucks no setor leste permissão até duas horas antes da partida, fechar duas depois  da partida em função de rivalidade das torcidas, manter ponto de bloqueio Doutor Padilha.,</t>
  </si>
  <si>
    <t>chegada 3 HORAS ANTES</t>
  </si>
  <si>
    <t>Jeferson</t>
  </si>
  <si>
    <t>BEPFER</t>
  </si>
  <si>
    <t>Toledo / Calixto</t>
  </si>
  <si>
    <t>.  Solicitação da PMERJ reforçar nas Rua das oficinas com josé dos reis proximo ao bar e Arquias condeiro com doutor Padilha em função de Flanelinhas e Ambulantes..</t>
  </si>
  <si>
    <t>Gustavo</t>
  </si>
  <si>
    <t>Diogo</t>
  </si>
  <si>
    <t>Supervia informa  grade operacional normal.</t>
  </si>
  <si>
    <t>Comandante  BEPE. manter a passarela de ferro fechada, e divisão na passarela de concreto.</t>
  </si>
  <si>
    <t>Solicita apoio da guarda municipal para atenção especial nas proximidades da estação e rampa.</t>
  </si>
  <si>
    <t>naõ informado</t>
  </si>
  <si>
    <t>Lucas Pires</t>
  </si>
  <si>
    <t>FINANCEIRO</t>
  </si>
  <si>
    <t>DEMANDAS DA IMPRENSA</t>
  </si>
  <si>
    <t>Saulo Campos</t>
  </si>
  <si>
    <t>30.1</t>
  </si>
  <si>
    <t>Elimar Ribeiro</t>
  </si>
  <si>
    <t>Luca Pires</t>
  </si>
  <si>
    <t xml:space="preserve">Elcimar Ribeiro </t>
  </si>
  <si>
    <t>Marcos Vinicius / Alexandro Araújo</t>
  </si>
  <si>
    <t>NILTON SANTOS</t>
  </si>
  <si>
    <t>Campeonato Brasileiro Série A</t>
  </si>
  <si>
    <t>ausente</t>
  </si>
  <si>
    <t>CONFEDERAÇÃO BRASILEIRA DE FUTEBOL</t>
  </si>
  <si>
    <t>Confederação Brasileiro de Futebol</t>
  </si>
  <si>
    <t>Confederação Brasileira de Futebol</t>
  </si>
  <si>
    <t>4001031/15515</t>
  </si>
  <si>
    <t>24 horas do ano de 2023</t>
  </si>
  <si>
    <t>www.cbf.com.br</t>
  </si>
  <si>
    <t>Regulamentar os conceitos empreendidos no Guia de Susgestões protetivas, doravante Guia Médico e Diretrizes, ações a serem implementadas pelos orgão de segurança pública e colaboradores envolvidos a temas tratados á segurança, transporte e contigências , dentro do escopo das competições coordenadas pela CBF, tendo como foco exclusivo  a operação da partida, que se torna parte integrante do Regulamento Geral das Competições em 2022 que se darão em estrito alinhamento  e a  todas as recomendações da Organização Mundial da Saúde, do Ministério da Saúde, das secretarias Estaduas e Municipais.</t>
  </si>
  <si>
    <t>6.2 - Site - www.cbf.com.br</t>
  </si>
  <si>
    <t>Ednaldo Mendes</t>
  </si>
  <si>
    <t>31 e 29</t>
  </si>
  <si>
    <t>em conformidade com indicação na   Gestão Web CBF</t>
  </si>
  <si>
    <t>(e) permitido trabalho com os goleiros nas balizas principais,  nos 10 minutos que antecede o encerramento.</t>
  </si>
  <si>
    <t xml:space="preserve">não   </t>
  </si>
  <si>
    <t>Botafogo FR</t>
  </si>
  <si>
    <t xml:space="preserve">Fica reservado pelo o Administrador do Estádio, uma sala com todas as especificações relacionadas nas Diretrizes; previsto. </t>
  </si>
  <si>
    <t>. Fechamento da Doutor Padilha 2 horas antes da partida (trânsito)</t>
  </si>
  <si>
    <t xml:space="preserve">abertura para o público 2 horas antes , </t>
  </si>
  <si>
    <t>.Gradis no setor sul com leste da doutor Padilha com Arquias Cordeiro , estrutura de gradil, bloqueio recuado o que sobe a passarela para o BOTAFOGO FR  e o que desce para a torcida  FC. Botafogo não havendo necessidade de gradil, corredor de gradil até a passarela.</t>
  </si>
  <si>
    <t>Thairo Hortense</t>
  </si>
  <si>
    <t>. PONTO DE ATENÇÃO CATRACAS NO SETOR LESTE, COLOCAR UM SEGURANÇA PARA CADA CATRACA.</t>
  </si>
  <si>
    <t>. 5 SEGURANÇAS NA ENTRADA DO GRADIL NO SETOR LESTE, PARA ORIENTAÇÃO DE FLUXO DE PESSOAS, 2 SEGURANÇAS NO BOLSÃO INTERNO PARA ORIENTAÇÃO</t>
  </si>
  <si>
    <t>. PMERJ SOLICITA APOIO DA GM NO SETOR LESTE PARA INTERVENÇÃO DE AMBULANTES</t>
  </si>
  <si>
    <t>. POR SOLICITAÇÃO DA PMERJ MONTAR TENDA DE ATENDIMENTO PARA TORCEDORES AFIM DE MINIMIZAR A FILA DE ATENDIMENTO NAS BILHETERIAS</t>
  </si>
  <si>
    <t>BEPEFER informa efetivo de 30 policias distribuídos nas estações.</t>
  </si>
  <si>
    <t>SEGURANÇAS</t>
  </si>
  <si>
    <t>orientadores</t>
  </si>
  <si>
    <t>. Apoio com um Inspetor 1 lider e 17Guardas operando no entorno e bloqueios.</t>
  </si>
  <si>
    <t>Efetivo total 15 garis, reforço de caçambas e recolhimento das garras no setor leste. EVITAR RETIRADA AO TERMININO DO JOGO EM FUNÇÃO DA FLUIDES NO TRANSITO.</t>
  </si>
  <si>
    <t>Elcimar</t>
  </si>
  <si>
    <t>GPFER</t>
  </si>
  <si>
    <t>CET Rio</t>
  </si>
  <si>
    <t>Alexandre</t>
  </si>
  <si>
    <t xml:space="preserve"> </t>
  </si>
  <si>
    <t>37.0</t>
  </si>
  <si>
    <t>INFORMAÇÕES COMPLEMENTARES</t>
  </si>
  <si>
    <t>MKT / AÇÕES</t>
  </si>
  <si>
    <t>TRANSMISSÕES</t>
  </si>
  <si>
    <t>Associações.:</t>
  </si>
  <si>
    <t>ACERJ</t>
  </si>
  <si>
    <t>outros</t>
  </si>
  <si>
    <t>ARFOC</t>
  </si>
  <si>
    <t>Detentora:</t>
  </si>
  <si>
    <t>Rede Globo</t>
  </si>
  <si>
    <t>Exibição:</t>
  </si>
  <si>
    <t>Rede Globo canal fechado</t>
  </si>
  <si>
    <t>DESIGNAÇÃO  Conmebol</t>
  </si>
  <si>
    <t>DESIGNAÇÃO OFICIAL</t>
  </si>
  <si>
    <t>Delegado:</t>
  </si>
  <si>
    <t>não se aplica</t>
  </si>
  <si>
    <t>Oficial de Segurança:</t>
  </si>
  <si>
    <t>Cordenador da Partida</t>
  </si>
  <si>
    <t>Manager</t>
  </si>
  <si>
    <t>Oficial Mídia:</t>
  </si>
  <si>
    <t>Oficial Médico de Campo</t>
  </si>
  <si>
    <t>Oficial Controle de Dopping</t>
  </si>
  <si>
    <t>39.0</t>
  </si>
  <si>
    <t>DESIGNAÇÃO CBF</t>
  </si>
  <si>
    <t>Gerente de Operações CBF</t>
  </si>
  <si>
    <t>não informado até o fechamento da ata</t>
  </si>
  <si>
    <t>Supervisor de Imprensa:</t>
  </si>
  <si>
    <t>DESIGNAÇÃO FERJ</t>
  </si>
  <si>
    <t>Delegado  FERJ</t>
  </si>
  <si>
    <t>Coordenador de Segurança CBF</t>
  </si>
  <si>
    <t>Romulo Reis</t>
  </si>
  <si>
    <t>Delegado FERJ</t>
  </si>
  <si>
    <t>Supervisor FERJ</t>
  </si>
  <si>
    <t>40.0</t>
  </si>
  <si>
    <t>COMISSÃO:</t>
  </si>
  <si>
    <t>NOME:</t>
  </si>
  <si>
    <t>CAT.</t>
  </si>
  <si>
    <t>FED.</t>
  </si>
  <si>
    <t>ARBITRAGEM</t>
  </si>
  <si>
    <t>Árbitro</t>
  </si>
  <si>
    <t>SP</t>
  </si>
  <si>
    <t>Árbitro Assistente 1</t>
  </si>
  <si>
    <t>Árbitro Assistente 2</t>
  </si>
  <si>
    <t>Quarto Árbitro</t>
  </si>
  <si>
    <t>RJ</t>
  </si>
  <si>
    <t>Analista de campo</t>
  </si>
  <si>
    <t>arbitro de vi´deo</t>
  </si>
  <si>
    <t>MG</t>
  </si>
  <si>
    <t>AVAR:</t>
  </si>
  <si>
    <t>Observador de VAR:</t>
  </si>
  <si>
    <t>PREMISSAS</t>
  </si>
  <si>
    <t>PROTOCOLOS</t>
  </si>
  <si>
    <t>. OFÍCIO DCO 1605.22 ​– ATUALIZAÇÃO DA DIRETRIZ TÉCNICA OPERACIONAL 2022;</t>
  </si>
  <si>
    <t>. Protocolo de Recomendações para o Retorno do Público aos Estádios – CBF.</t>
  </si>
  <si>
    <t>. Guia médico CBF 2022</t>
  </si>
  <si>
    <t>Jefferson Ferreira de Moraes</t>
  </si>
  <si>
    <t>Alessandro Alvaro Rocha de Matos (FIFA)</t>
  </si>
  <si>
    <t>Fabricio Vilarinho da Silva (FIFA)</t>
  </si>
  <si>
    <t>Philip Georg Bennett</t>
  </si>
  <si>
    <t>Wendel de Paiva Gouvea</t>
  </si>
  <si>
    <t>Daiane Caroline Muniz dos Santos (FIFA)</t>
  </si>
  <si>
    <t>Fabricio Porfirio de Moura</t>
  </si>
  <si>
    <t>Renato Cardoso da Conceição</t>
  </si>
  <si>
    <t>GO</t>
  </si>
  <si>
    <t>BA</t>
  </si>
  <si>
    <t>. SOLICITAÇÃO DA PMERJ REFORÇO NO EFETIVO DE SEGURANÇAS PRIVADOS</t>
  </si>
  <si>
    <t>´. FECHAR MEZAMINI DA SUPERVIA SETOR SUL</t>
  </si>
  <si>
    <t>PMERJ SOLICITA REFORÇO DE SEGURANÇAS EM FUNÇÃO DA DEMANDA OPERACIONAL DO BEPE.</t>
  </si>
  <si>
    <t>12 á 27 graus (chuva a qualquer hora)</t>
  </si>
  <si>
    <t>Julio Avelar</t>
  </si>
  <si>
    <t xml:space="preserve">Solicitação da PMERJ que acatem todas as determinações impostas. </t>
  </si>
  <si>
    <t>Major Willian</t>
  </si>
  <si>
    <t>Marcos</t>
  </si>
  <si>
    <t>Jonatham</t>
  </si>
  <si>
    <t>CCU / SEOP</t>
  </si>
  <si>
    <t>Bruno / Gustavo</t>
  </si>
  <si>
    <t>Heider / Jeferson</t>
  </si>
  <si>
    <t>Toledo/ Calixto</t>
  </si>
  <si>
    <t>CCU 3 AGENTES C/ 1 CAMINÃO</t>
  </si>
  <si>
    <t>SEOP - 3 AGENTES</t>
  </si>
  <si>
    <t>Nº 021</t>
  </si>
  <si>
    <t>FLUMINENSE FC</t>
  </si>
  <si>
    <r>
      <t xml:space="preserve"> A reunião foi realizada de forma (online), atráveis da plataforma  Microsoft TEAMS </t>
    </r>
    <r>
      <rPr>
        <b/>
        <sz val="12"/>
        <rFont val="Ebrima"/>
      </rPr>
      <t>no 22º dia do mês de junho de 2022 ás 11:00 horas</t>
    </r>
    <r>
      <rPr>
        <sz val="9"/>
        <rFont val="Ebrima"/>
      </rPr>
      <t>, foi discutido e alinhado ações e implementações na organização do evento, cujo assuntos abordados referentes a Segurança, Transportes, setorização, deslocamentos, operação, imprensa e Diretrizes Técnicas com presença de público..</t>
    </r>
  </si>
  <si>
    <t>14ª Rodada</t>
  </si>
  <si>
    <t>Cristiane</t>
  </si>
  <si>
    <t>Alexandre / Luca Pires</t>
  </si>
  <si>
    <t>Carolina</t>
  </si>
  <si>
    <t>oeste 7 e 9</t>
  </si>
  <si>
    <t xml:space="preserve">304 homens com apoio das especializados </t>
  </si>
  <si>
    <t>BOLSÃO NA SUL, DIVISÃO NA PASSARELA.</t>
  </si>
  <si>
    <t>3:00 horas antes fechamento da doutor padilha entre a arquias cordeiros e rua das oficinas, na saída fechamento da rua Piaui com a doutor padilha, José reis sob demanda.</t>
  </si>
  <si>
    <t>15ª inspetoria atuando com 150GMS.</t>
  </si>
  <si>
    <t>12 agentes da CET Rio / 15 terceirizados</t>
  </si>
  <si>
    <t>Mário Bitencout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</si>
</sst>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0.0"/>
    <numFmt numFmtId="165" formatCode="#,##0_ ;[Red]\-#,##0\ "/>
    <numFmt numFmtId="166" formatCode="0_ ;[Red]\-0\ "/>
    <numFmt numFmtId="167" formatCode="[$-416]d\-mmm;@"/>
    <numFmt numFmtId="168" formatCode="h:mm;@"/>
  </numFmts>
  <fonts count="144">
    <font>
      <sz val="11"/>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b/>
      <sz val="11"/>
      <name val="Calibri"/>
      <family val="2"/>
      <scheme val="minor"/>
    </font>
    <font>
      <b/>
      <sz val="11"/>
      <color theme="1"/>
      <name val="Calibri"/>
      <family val="2"/>
    </font>
    <font>
      <sz val="10"/>
      <color theme="1"/>
      <name val="Calibri"/>
      <family val="2"/>
      <scheme val="minor"/>
    </font>
    <font>
      <b/>
      <sz val="11"/>
      <color theme="0"/>
      <name val="Calibri"/>
      <family val="2"/>
      <scheme val="minor"/>
    </font>
    <font>
      <b/>
      <sz val="11"/>
      <color theme="1"/>
      <name val="Arial"/>
      <family val="2"/>
    </font>
    <font>
      <b/>
      <sz val="11"/>
      <color theme="1"/>
      <name val="Arial Black"/>
      <family val="2"/>
    </font>
    <font>
      <sz val="11"/>
      <color theme="0"/>
      <name val="Calibri"/>
      <family val="2"/>
      <scheme val="minor"/>
    </font>
    <font>
      <sz val="10"/>
      <name val="Arial"/>
      <family val="2"/>
    </font>
    <font>
      <b/>
      <sz val="9"/>
      <color theme="1"/>
      <name val="Calibri"/>
      <family val="2"/>
      <scheme val="minor"/>
    </font>
    <font>
      <b/>
      <sz val="10"/>
      <name val="Calibri"/>
      <family val="2"/>
      <scheme val="minor"/>
    </font>
    <font>
      <b/>
      <sz val="12"/>
      <color theme="0"/>
      <name val="Calibri"/>
      <family val="2"/>
      <scheme val="minor"/>
    </font>
    <font>
      <b/>
      <sz val="20"/>
      <color theme="0"/>
      <name val="Calibri"/>
      <family val="2"/>
      <scheme val="minor"/>
    </font>
    <font>
      <b/>
      <sz val="10"/>
      <color rgb="FFFF0000"/>
      <name val="Calibri"/>
      <family val="2"/>
      <scheme val="minor"/>
    </font>
    <font>
      <b/>
      <sz val="12"/>
      <name val="Calibri"/>
      <family val="2"/>
      <scheme val="minor"/>
    </font>
    <font>
      <b/>
      <sz val="10"/>
      <color theme="0"/>
      <name val="Arial Black"/>
      <family val="2"/>
    </font>
    <font>
      <b/>
      <sz val="11"/>
      <color theme="0" tint="-4.9989318521683403E-2"/>
      <name val="Calibri"/>
      <family val="2"/>
      <scheme val="minor"/>
    </font>
    <font>
      <b/>
      <sz val="9"/>
      <name val="Calibri"/>
      <family val="2"/>
      <scheme val="minor"/>
    </font>
    <font>
      <b/>
      <sz val="9"/>
      <color rgb="FFFF0000"/>
      <name val="Calibri"/>
      <family val="2"/>
      <scheme val="minor"/>
    </font>
    <font>
      <b/>
      <sz val="9"/>
      <color theme="0" tint="-4.9989318521683403E-2"/>
      <name val="Calibri"/>
      <family val="2"/>
      <scheme val="minor"/>
    </font>
    <font>
      <b/>
      <sz val="9"/>
      <color theme="0"/>
      <name val="Calibri"/>
      <family val="2"/>
      <scheme val="minor"/>
    </font>
    <font>
      <b/>
      <sz val="14"/>
      <color theme="0"/>
      <name val="Calibri"/>
      <family val="2"/>
      <scheme val="minor"/>
    </font>
    <font>
      <b/>
      <sz val="16"/>
      <color theme="0"/>
      <name val="Calibri"/>
      <family val="2"/>
      <scheme val="minor"/>
    </font>
    <font>
      <sz val="16"/>
      <color theme="1"/>
      <name val="Calibri"/>
      <family val="2"/>
      <scheme val="minor"/>
    </font>
    <font>
      <b/>
      <sz val="16"/>
      <color theme="1"/>
      <name val="Calibri"/>
      <family val="2"/>
      <scheme val="minor"/>
    </font>
    <font>
      <b/>
      <sz val="16"/>
      <name val="Calibri"/>
      <family val="2"/>
      <scheme val="minor"/>
    </font>
    <font>
      <b/>
      <sz val="14"/>
      <color theme="1"/>
      <name val="Calibri"/>
      <family val="2"/>
      <scheme val="minor"/>
    </font>
    <font>
      <sz val="14"/>
      <color theme="1"/>
      <name val="Calibri"/>
      <family val="2"/>
      <scheme val="minor"/>
    </font>
    <font>
      <b/>
      <sz val="18"/>
      <color theme="0"/>
      <name val="Calibri"/>
      <family val="2"/>
      <scheme val="minor"/>
    </font>
    <font>
      <sz val="10"/>
      <color theme="0"/>
      <name val="Arial Black"/>
      <family val="2"/>
    </font>
    <font>
      <sz val="11"/>
      <color theme="0"/>
      <name val="Arial Black"/>
      <family val="2"/>
    </font>
    <font>
      <b/>
      <sz val="14"/>
      <color theme="0" tint="-4.9989318521683403E-2"/>
      <name val="Calibri"/>
      <family val="2"/>
      <scheme val="minor"/>
    </font>
    <font>
      <b/>
      <sz val="14"/>
      <name val="Calibri"/>
      <family val="2"/>
      <scheme val="minor"/>
    </font>
    <font>
      <sz val="11"/>
      <color theme="2" tint="-0.249977111117893"/>
      <name val="Calibri"/>
      <family val="2"/>
      <scheme val="minor"/>
    </font>
    <font>
      <sz val="11"/>
      <name val="Calibri"/>
      <family val="2"/>
      <scheme val="minor"/>
    </font>
    <font>
      <sz val="10"/>
      <name val="Calibri"/>
      <family val="2"/>
      <scheme val="minor"/>
    </font>
    <font>
      <sz val="18"/>
      <color theme="1"/>
      <name val="Calibri"/>
      <family val="2"/>
      <scheme val="minor"/>
    </font>
    <font>
      <b/>
      <sz val="22"/>
      <color theme="0"/>
      <name val="Franklin Gothic Demi Cond"/>
      <family val="2"/>
    </font>
    <font>
      <i/>
      <sz val="8"/>
      <color theme="1"/>
      <name val="Calibri"/>
      <family val="2"/>
      <scheme val="minor"/>
    </font>
    <font>
      <i/>
      <sz val="11"/>
      <color theme="1"/>
      <name val="Calibri"/>
      <family val="2"/>
      <scheme val="minor"/>
    </font>
    <font>
      <sz val="16"/>
      <color theme="1"/>
      <name val="Arial Black"/>
      <family val="2"/>
    </font>
    <font>
      <b/>
      <sz val="15"/>
      <color theme="0"/>
      <name val="Calibri"/>
      <family val="2"/>
      <scheme val="minor"/>
    </font>
    <font>
      <b/>
      <sz val="14"/>
      <color rgb="FF0000CC"/>
      <name val="Calibri"/>
      <family val="2"/>
      <scheme val="minor"/>
    </font>
    <font>
      <b/>
      <sz val="11"/>
      <color rgb="FF0000CC"/>
      <name val="Calibri"/>
      <family val="2"/>
      <scheme val="minor"/>
    </font>
    <font>
      <sz val="11"/>
      <color rgb="FF0000CC"/>
      <name val="Calibri"/>
      <family val="2"/>
      <scheme val="minor"/>
    </font>
    <font>
      <b/>
      <sz val="20"/>
      <color rgb="FF0000CC"/>
      <name val="Calibri"/>
      <family val="2"/>
      <scheme val="minor"/>
    </font>
    <font>
      <b/>
      <sz val="13"/>
      <color theme="1"/>
      <name val="Calibri"/>
      <family val="2"/>
      <scheme val="minor"/>
    </font>
    <font>
      <b/>
      <sz val="13"/>
      <color theme="0"/>
      <name val="Calibri"/>
      <family val="2"/>
      <scheme val="minor"/>
    </font>
    <font>
      <sz val="13"/>
      <color theme="1"/>
      <name val="Calibri"/>
      <family val="2"/>
      <scheme val="minor"/>
    </font>
    <font>
      <b/>
      <sz val="11"/>
      <color rgb="FF0000CC"/>
      <name val="Arial Black"/>
      <family val="2"/>
    </font>
    <font>
      <sz val="11"/>
      <color rgb="FF0000CC"/>
      <name val="Arial Black"/>
      <family val="2"/>
    </font>
    <font>
      <sz val="11"/>
      <color theme="0" tint="-0.14999847407452621"/>
      <name val="Calibri"/>
      <family val="2"/>
      <scheme val="minor"/>
    </font>
    <font>
      <b/>
      <sz val="18"/>
      <name val="Calibri"/>
      <family val="2"/>
      <scheme val="minor"/>
    </font>
    <font>
      <b/>
      <sz val="11"/>
      <color rgb="FF00B0F0"/>
      <name val="Calibri"/>
      <family val="2"/>
      <scheme val="minor"/>
    </font>
    <font>
      <b/>
      <sz val="22"/>
      <color theme="1"/>
      <name val="Calibri"/>
      <family val="2"/>
      <scheme val="minor"/>
    </font>
    <font>
      <sz val="9"/>
      <color theme="1"/>
      <name val="Calibri"/>
      <family val="2"/>
      <scheme val="minor"/>
    </font>
    <font>
      <b/>
      <sz val="15"/>
      <color theme="1"/>
      <name val="Calibri"/>
      <family val="2"/>
      <scheme val="minor"/>
    </font>
    <font>
      <b/>
      <sz val="11"/>
      <color rgb="FFFF0000"/>
      <name val="Calibri"/>
      <family val="2"/>
      <scheme val="minor"/>
    </font>
    <font>
      <sz val="11"/>
      <color rgb="FFFF0000"/>
      <name val="Calibri"/>
      <family val="2"/>
      <scheme val="minor"/>
    </font>
    <font>
      <b/>
      <sz val="8"/>
      <name val="Calibri"/>
      <family val="2"/>
      <scheme val="minor"/>
    </font>
    <font>
      <b/>
      <sz val="18"/>
      <name val="Arial Black"/>
      <family val="2"/>
    </font>
    <font>
      <sz val="22"/>
      <name val="Calibri"/>
      <family val="2"/>
      <scheme val="minor"/>
    </font>
    <font>
      <sz val="22"/>
      <color theme="1"/>
      <name val="Calibri"/>
      <family val="2"/>
      <scheme val="minor"/>
    </font>
    <font>
      <b/>
      <sz val="20"/>
      <name val="Arial Black"/>
      <family val="2"/>
    </font>
    <font>
      <b/>
      <sz val="18"/>
      <color rgb="FF0000CC"/>
      <name val="Calibri"/>
      <family val="2"/>
      <scheme val="minor"/>
    </font>
    <font>
      <sz val="18"/>
      <color rgb="FF0000CC"/>
      <name val="Calibri"/>
      <family val="2"/>
      <scheme val="minor"/>
    </font>
    <font>
      <sz val="18"/>
      <name val="Calibri"/>
      <family val="2"/>
      <scheme val="minor"/>
    </font>
    <font>
      <b/>
      <sz val="20"/>
      <name val="Calibri"/>
      <family val="2"/>
      <scheme val="minor"/>
    </font>
    <font>
      <b/>
      <sz val="20"/>
      <color theme="0" tint="-0.34998626667073579"/>
      <name val="Calibri"/>
      <family val="2"/>
      <scheme val="minor"/>
    </font>
    <font>
      <b/>
      <sz val="20"/>
      <color theme="1"/>
      <name val="Calibri"/>
      <family val="2"/>
      <scheme val="minor"/>
    </font>
    <font>
      <sz val="20"/>
      <color theme="1"/>
      <name val="Calibri"/>
      <family val="2"/>
      <scheme val="minor"/>
    </font>
    <font>
      <sz val="20"/>
      <color theme="0" tint="-0.14999847407452621"/>
      <name val="Calibri"/>
      <family val="2"/>
      <scheme val="minor"/>
    </font>
    <font>
      <b/>
      <sz val="20"/>
      <color theme="0" tint="-0.14999847407452621"/>
      <name val="Calibri"/>
      <family val="2"/>
      <scheme val="minor"/>
    </font>
    <font>
      <sz val="20"/>
      <color rgb="FF0000CC"/>
      <name val="Calibri"/>
      <family val="2"/>
      <scheme val="minor"/>
    </font>
    <font>
      <sz val="20"/>
      <color theme="2" tint="-0.249977111117893"/>
      <name val="Calibri"/>
      <family val="2"/>
      <scheme val="minor"/>
    </font>
    <font>
      <sz val="14"/>
      <color rgb="FF0000CC"/>
      <name val="Calibri"/>
      <family val="2"/>
      <scheme val="minor"/>
    </font>
    <font>
      <b/>
      <sz val="10"/>
      <color rgb="FF0070C0"/>
      <name val="Calibri"/>
      <family val="2"/>
      <scheme val="minor"/>
    </font>
    <font>
      <sz val="11"/>
      <name val="Ebrima"/>
    </font>
    <font>
      <b/>
      <sz val="11"/>
      <color theme="1"/>
      <name val="Ebrima"/>
    </font>
    <font>
      <b/>
      <sz val="11"/>
      <name val="Ebrima"/>
    </font>
    <font>
      <sz val="11"/>
      <color theme="1"/>
      <name val="Ebrima"/>
    </font>
    <font>
      <sz val="10"/>
      <name val="Ebrima"/>
    </font>
    <font>
      <i/>
      <sz val="10"/>
      <color theme="1"/>
      <name val="Calibri"/>
      <family val="2"/>
      <scheme val="minor"/>
    </font>
    <font>
      <sz val="10"/>
      <color theme="1"/>
      <name val="Ebrima"/>
    </font>
    <font>
      <sz val="11"/>
      <name val="EWBR"/>
    </font>
    <font>
      <sz val="11"/>
      <name val="EWBRI"/>
    </font>
    <font>
      <vertAlign val="superscript"/>
      <sz val="10"/>
      <color theme="1"/>
      <name val="Ebrima"/>
    </font>
    <font>
      <vertAlign val="superscript"/>
      <sz val="10"/>
      <name val="Ebrima"/>
    </font>
    <font>
      <b/>
      <sz val="9"/>
      <name val="EWBR"/>
    </font>
    <font>
      <b/>
      <sz val="14"/>
      <name val="Arial Black"/>
      <family val="2"/>
    </font>
    <font>
      <b/>
      <sz val="9"/>
      <name val="EWBRI"/>
    </font>
    <font>
      <b/>
      <sz val="10"/>
      <color rgb="FFFF0000"/>
      <name val="Arial Black"/>
      <family val="2"/>
    </font>
    <font>
      <sz val="10"/>
      <color rgb="FFFF0000"/>
      <name val="Arial Black"/>
      <family val="2"/>
    </font>
    <font>
      <b/>
      <sz val="14"/>
      <color rgb="FF0070C0"/>
      <name val="Calibri"/>
      <family val="2"/>
      <scheme val="minor"/>
    </font>
    <font>
      <sz val="11"/>
      <color rgb="FF000000"/>
      <name val="Calibri"/>
      <family val="2"/>
      <scheme val="minor"/>
    </font>
    <font>
      <sz val="8"/>
      <name val="Calibri"/>
      <family val="2"/>
      <scheme val="minor"/>
    </font>
    <font>
      <u/>
      <sz val="11"/>
      <color theme="10"/>
      <name val="Calibri"/>
      <family val="2"/>
      <scheme val="minor"/>
    </font>
    <font>
      <b/>
      <sz val="10"/>
      <color theme="1"/>
      <name val="Ebrima"/>
    </font>
    <font>
      <sz val="9"/>
      <color theme="1"/>
      <name val="Ebrima"/>
    </font>
    <font>
      <b/>
      <sz val="8"/>
      <color theme="0" tint="-4.9989318521683403E-2"/>
      <name val="Calibri"/>
      <family val="2"/>
      <scheme val="minor"/>
    </font>
    <font>
      <b/>
      <sz val="8"/>
      <color theme="0"/>
      <name val="Calibri"/>
      <family val="2"/>
      <scheme val="minor"/>
    </font>
    <font>
      <b/>
      <sz val="8"/>
      <color rgb="FFFF0000"/>
      <name val="Calibri"/>
      <family val="2"/>
      <scheme val="minor"/>
    </font>
    <font>
      <b/>
      <sz val="10"/>
      <color theme="0"/>
      <name val="Calibri"/>
      <family val="2"/>
      <scheme val="minor"/>
    </font>
    <font>
      <sz val="9"/>
      <name val="Ebrima"/>
    </font>
    <font>
      <b/>
      <sz val="9"/>
      <color theme="1"/>
      <name val="Ebrima"/>
    </font>
    <font>
      <sz val="8"/>
      <color theme="1"/>
      <name val="Ebrima"/>
    </font>
    <font>
      <sz val="9"/>
      <color rgb="FF222222"/>
      <name val="Ebrima"/>
    </font>
    <font>
      <sz val="9"/>
      <color rgb="FFFF0000"/>
      <name val="Ebrima"/>
    </font>
    <font>
      <b/>
      <sz val="9"/>
      <name val="Ebrima"/>
    </font>
    <font>
      <sz val="9"/>
      <color rgb="FF000000"/>
      <name val="Ebrima"/>
    </font>
    <font>
      <u/>
      <sz val="9"/>
      <color theme="10"/>
      <name val="Ebrima"/>
    </font>
    <font>
      <b/>
      <sz val="9"/>
      <color rgb="FFFF0000"/>
      <name val="Ebrima"/>
    </font>
    <font>
      <b/>
      <sz val="8"/>
      <color theme="1"/>
      <name val="Ebrima"/>
    </font>
    <font>
      <sz val="9"/>
      <name val="Calibri"/>
      <family val="2"/>
      <scheme val="minor"/>
    </font>
    <font>
      <b/>
      <sz val="10"/>
      <name val="Ebrima"/>
    </font>
    <font>
      <b/>
      <sz val="11"/>
      <color rgb="FFFF0000"/>
      <name val="Ebrima"/>
    </font>
    <font>
      <b/>
      <sz val="11"/>
      <color theme="0"/>
      <name val="Ebrima"/>
    </font>
    <font>
      <b/>
      <sz val="12"/>
      <color theme="1"/>
      <name val="Ebrima"/>
    </font>
    <font>
      <b/>
      <sz val="11"/>
      <color theme="0"/>
      <name val="Arial"/>
      <family val="2"/>
    </font>
    <font>
      <sz val="10"/>
      <color rgb="FF000000"/>
      <name val="Ebrima"/>
    </font>
    <font>
      <b/>
      <u/>
      <sz val="9"/>
      <name val="Calibri"/>
      <family val="2"/>
      <scheme val="minor"/>
    </font>
    <font>
      <b/>
      <sz val="8"/>
      <name val="Ebrima"/>
    </font>
    <font>
      <sz val="8"/>
      <name val="Ebrima"/>
    </font>
    <font>
      <sz val="9"/>
      <color rgb="FF404040"/>
      <name val="Roboto"/>
    </font>
    <font>
      <sz val="9"/>
      <color rgb="FF404040"/>
      <name val="Ebrima"/>
    </font>
    <font>
      <b/>
      <sz val="9"/>
      <color theme="0"/>
      <name val="Ebrima"/>
    </font>
    <font>
      <b/>
      <sz val="10"/>
      <color rgb="FF000000"/>
      <name val="Ebrima"/>
    </font>
    <font>
      <sz val="10"/>
      <color theme="0"/>
      <name val="Ebrima"/>
    </font>
    <font>
      <sz val="10"/>
      <color rgb="FFFF0000"/>
      <name val="Ebrima"/>
    </font>
    <font>
      <sz val="11"/>
      <color rgb="FFFF0000"/>
      <name val="Ebrima"/>
    </font>
    <font>
      <b/>
      <sz val="16"/>
      <color rgb="FFFF0000"/>
      <name val="Calibri"/>
      <family val="2"/>
      <scheme val="minor"/>
    </font>
    <font>
      <b/>
      <sz val="14"/>
      <color rgb="FFFF0000"/>
      <name val="Calibri"/>
      <family val="2"/>
      <scheme val="minor"/>
    </font>
    <font>
      <b/>
      <sz val="10"/>
      <color rgb="FFFF0000"/>
      <name val="Ebrima"/>
    </font>
    <font>
      <b/>
      <sz val="12"/>
      <color rgb="FFFF0000"/>
      <name val="Ebrima"/>
    </font>
    <font>
      <sz val="11"/>
      <color rgb="FF202124"/>
      <name val="Ebrima"/>
    </font>
    <font>
      <b/>
      <sz val="10"/>
      <color rgb="FF202124"/>
      <name val="Ebrima"/>
    </font>
    <font>
      <u/>
      <sz val="11"/>
      <name val="Calibri"/>
      <family val="2"/>
      <scheme val="minor"/>
    </font>
    <font>
      <sz val="11"/>
      <name val="Source Sans Pro"/>
      <family val="2"/>
    </font>
    <font>
      <b/>
      <sz val="12"/>
      <name val="Ebrima"/>
    </font>
    <font>
      <sz val="10"/>
      <color rgb="FF343434"/>
      <name val="Ebrima"/>
    </font>
    <font>
      <b/>
      <sz val="9"/>
      <color rgb="FF212121"/>
      <name val="Calibri"/>
      <family val="2"/>
      <scheme val="minor"/>
    </font>
  </fonts>
  <fills count="49">
    <fill>
      <patternFill patternType="none"/>
    </fill>
    <fill>
      <patternFill patternType="gray125"/>
    </fill>
    <fill>
      <patternFill patternType="solid">
        <fgColor rgb="FFC000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9"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2" tint="-0.499984740745262"/>
        <bgColor indexed="64"/>
      </patternFill>
    </fill>
    <fill>
      <patternFill patternType="solid">
        <fgColor theme="0"/>
        <bgColor indexed="64"/>
      </patternFill>
    </fill>
    <fill>
      <patternFill patternType="solid">
        <fgColor theme="9"/>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CC66"/>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59999389629810485"/>
        <bgColor indexed="64"/>
      </patternFill>
    </fill>
    <fill>
      <gradientFill degree="90">
        <stop position="0">
          <color theme="9" tint="0.40000610370189521"/>
        </stop>
        <stop position="0.5">
          <color theme="9" tint="-0.25098422193060094"/>
        </stop>
        <stop position="1">
          <color theme="9" tint="0.40000610370189521"/>
        </stop>
      </gradientFill>
    </fill>
    <fill>
      <gradientFill degree="90">
        <stop position="0">
          <color rgb="FFFFFF00"/>
        </stop>
        <stop position="0.5">
          <color rgb="FFFFC000"/>
        </stop>
        <stop position="1">
          <color rgb="FFFFFF00"/>
        </stop>
      </gradientFill>
    </fill>
    <fill>
      <gradientFill degree="90">
        <stop position="0">
          <color theme="3" tint="0.80001220740379042"/>
        </stop>
        <stop position="0.5">
          <color theme="4"/>
        </stop>
        <stop position="1">
          <color theme="3" tint="0.80001220740379042"/>
        </stop>
      </gradientFill>
    </fill>
    <fill>
      <gradientFill degree="90">
        <stop position="0">
          <color rgb="FF92D050"/>
        </stop>
        <stop position="0.5">
          <color rgb="FFFFFF00"/>
        </stop>
        <stop position="1">
          <color rgb="FF92D050"/>
        </stop>
      </gradientFill>
    </fill>
    <fill>
      <gradientFill degree="90">
        <stop position="0">
          <color theme="5" tint="-0.25098422193060094"/>
        </stop>
        <stop position="0.5">
          <color theme="5" tint="0.40000610370189521"/>
        </stop>
        <stop position="1">
          <color theme="5" tint="-0.25098422193060094"/>
        </stop>
      </gradientFill>
    </fill>
    <fill>
      <patternFill patternType="solid">
        <fgColor rgb="FF0000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99CC"/>
        <bgColor indexed="64"/>
      </patternFill>
    </fill>
    <fill>
      <patternFill patternType="solid">
        <fgColor indexed="65"/>
        <bgColor indexed="64"/>
      </patternFill>
    </fill>
    <fill>
      <patternFill patternType="darkUp"/>
    </fill>
    <fill>
      <patternFill patternType="darkDown"/>
    </fill>
    <fill>
      <patternFill patternType="solid">
        <fgColor theme="0"/>
        <bgColor theme="0"/>
      </patternFill>
    </fill>
    <fill>
      <patternFill patternType="solid">
        <fgColor theme="1"/>
        <bgColor indexed="64"/>
      </patternFill>
    </fill>
    <fill>
      <patternFill patternType="solid">
        <fgColor theme="9" tint="0.39997558519241921"/>
        <bgColor indexed="64"/>
      </patternFill>
    </fill>
    <fill>
      <patternFill patternType="solid">
        <fgColor theme="2" tint="-0.749992370372631"/>
        <bgColor indexed="64"/>
      </patternFill>
    </fill>
    <fill>
      <patternFill patternType="solid">
        <fgColor theme="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4" tint="-0.499984740745262"/>
        <bgColor indexed="64"/>
      </patternFill>
    </fill>
    <fill>
      <patternFill patternType="solid">
        <fgColor theme="7" tint="-0.499984740745262"/>
        <bgColor indexed="64"/>
      </patternFill>
    </fill>
    <fill>
      <patternFill patternType="solid">
        <fgColor theme="3"/>
        <bgColor indexed="64"/>
      </patternFill>
    </fill>
    <fill>
      <patternFill patternType="solid">
        <fgColor rgb="FFFFFFFF"/>
        <bgColor indexed="64"/>
      </patternFill>
    </fill>
  </fills>
  <borders count="1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double">
        <color theme="0"/>
      </right>
      <top style="double">
        <color theme="0"/>
      </top>
      <bottom style="double">
        <color theme="0"/>
      </bottom>
      <diagonal/>
    </border>
    <border>
      <left style="medium">
        <color theme="0"/>
      </left>
      <right style="medium">
        <color theme="0"/>
      </right>
      <top style="medium">
        <color theme="0"/>
      </top>
      <bottom style="medium">
        <color theme="0"/>
      </bottom>
      <diagonal/>
    </border>
    <border>
      <left/>
      <right/>
      <top style="double">
        <color theme="0"/>
      </top>
      <bottom style="double">
        <color theme="0"/>
      </bottom>
      <diagonal/>
    </border>
    <border>
      <left/>
      <right style="double">
        <color theme="0"/>
      </right>
      <top/>
      <bottom style="double">
        <color theme="0"/>
      </bottom>
      <diagonal/>
    </border>
    <border>
      <left style="double">
        <color indexed="64"/>
      </left>
      <right/>
      <top style="double">
        <color theme="0"/>
      </top>
      <bottom style="double">
        <color theme="0"/>
      </bottom>
      <diagonal/>
    </border>
    <border>
      <left style="double">
        <color indexed="64"/>
      </left>
      <right/>
      <top style="double">
        <color theme="0"/>
      </top>
      <bottom/>
      <diagonal/>
    </border>
    <border>
      <left style="double">
        <color indexed="64"/>
      </left>
      <right/>
      <top/>
      <bottom style="double">
        <color theme="0"/>
      </bottom>
      <diagonal/>
    </border>
    <border>
      <left/>
      <right style="double">
        <color indexed="64"/>
      </right>
      <top style="thin">
        <color indexed="64"/>
      </top>
      <bottom style="thin">
        <color indexed="64"/>
      </bottom>
      <diagonal/>
    </border>
    <border>
      <left/>
      <right style="medium">
        <color theme="0"/>
      </right>
      <top style="medium">
        <color theme="0"/>
      </top>
      <bottom style="medium">
        <color theme="0"/>
      </bottom>
      <diagonal/>
    </border>
    <border>
      <left style="double">
        <color indexed="64"/>
      </left>
      <right style="double">
        <color indexed="64"/>
      </right>
      <top style="double">
        <color theme="1"/>
      </top>
      <bottom style="double">
        <color indexed="64"/>
      </bottom>
      <diagonal/>
    </border>
    <border>
      <left style="double">
        <color indexed="64"/>
      </left>
      <right/>
      <top style="double">
        <color theme="1"/>
      </top>
      <bottom/>
      <diagonal/>
    </border>
    <border>
      <left/>
      <right style="double">
        <color indexed="64"/>
      </right>
      <top style="double">
        <color theme="1"/>
      </top>
      <bottom/>
      <diagonal/>
    </border>
    <border>
      <left style="double">
        <color indexed="64"/>
      </left>
      <right/>
      <top/>
      <bottom style="double">
        <color theme="1"/>
      </bottom>
      <diagonal/>
    </border>
    <border>
      <left/>
      <right style="double">
        <color indexed="64"/>
      </right>
      <top/>
      <bottom style="double">
        <color theme="1"/>
      </bottom>
      <diagonal/>
    </border>
    <border>
      <left/>
      <right/>
      <top style="double">
        <color indexed="64"/>
      </top>
      <bottom style="thin">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theme="0"/>
      </right>
      <top style="double">
        <color indexed="64"/>
      </top>
      <bottom/>
      <diagonal/>
    </border>
    <border>
      <left/>
      <right style="double">
        <color theme="0"/>
      </right>
      <top style="double">
        <color theme="0"/>
      </top>
      <bottom/>
      <diagonal/>
    </border>
    <border>
      <left style="double">
        <color indexed="64"/>
      </left>
      <right style="thin">
        <color indexed="64"/>
      </right>
      <top style="thin">
        <color indexed="64"/>
      </top>
      <bottom style="thin">
        <color indexed="64"/>
      </bottom>
      <diagonal/>
    </border>
    <border>
      <left style="thin">
        <color auto="1"/>
      </left>
      <right/>
      <top style="double">
        <color auto="1"/>
      </top>
      <bottom style="double">
        <color auto="1"/>
      </bottom>
      <diagonal/>
    </border>
    <border>
      <left style="double">
        <color theme="0"/>
      </left>
      <right/>
      <top style="double">
        <color indexed="64"/>
      </top>
      <bottom/>
      <diagonal/>
    </border>
    <border>
      <left style="double">
        <color theme="0"/>
      </left>
      <right/>
      <top/>
      <bottom style="double">
        <color indexed="64"/>
      </bottom>
      <diagonal/>
    </border>
    <border>
      <left/>
      <right style="double">
        <color theme="0"/>
      </right>
      <top style="double">
        <color indexed="64"/>
      </top>
      <bottom style="double">
        <color theme="0"/>
      </bottom>
      <diagonal/>
    </border>
    <border>
      <left/>
      <right style="double">
        <color theme="0"/>
      </right>
      <top style="double">
        <color theme="0"/>
      </top>
      <bottom style="double">
        <color indexed="64"/>
      </bottom>
      <diagonal/>
    </border>
    <border>
      <left/>
      <right/>
      <top style="double">
        <color indexed="64"/>
      </top>
      <bottom style="double">
        <color theme="0"/>
      </bottom>
      <diagonal/>
    </border>
    <border>
      <left/>
      <right/>
      <top style="double">
        <color theme="0"/>
      </top>
      <bottom style="double">
        <color indexed="64"/>
      </bottom>
      <diagonal/>
    </border>
    <border>
      <left/>
      <right style="thin">
        <color auto="1"/>
      </right>
      <top style="double">
        <color auto="1"/>
      </top>
      <bottom style="double">
        <color auto="1"/>
      </bottom>
      <diagonal/>
    </border>
  </borders>
  <cellStyleXfs count="3">
    <xf numFmtId="0" fontId="0" fillId="0" borderId="0"/>
    <xf numFmtId="0" fontId="11" fillId="0" borderId="0"/>
    <xf numFmtId="0" fontId="99" fillId="0" borderId="0" applyNumberFormat="0" applyFill="0" applyBorder="0" applyAlignment="0" applyProtection="0"/>
  </cellStyleXfs>
  <cellXfs count="2509">
    <xf numFmtId="0" fontId="0" fillId="0" borderId="0" xfId="0"/>
    <xf numFmtId="0" fontId="1" fillId="8" borderId="5" xfId="0" applyFont="1" applyFill="1" applyBorder="1" applyAlignment="1">
      <alignment horizontal="center" vertical="center"/>
    </xf>
    <xf numFmtId="0" fontId="1" fillId="6" borderId="32" xfId="0" applyFont="1" applyFill="1" applyBorder="1" applyAlignment="1">
      <alignment horizontal="center" vertical="center"/>
    </xf>
    <xf numFmtId="0" fontId="1" fillId="5" borderId="34" xfId="0" applyFont="1" applyFill="1" applyBorder="1" applyAlignment="1">
      <alignment horizontal="center" vertical="center"/>
    </xf>
    <xf numFmtId="0" fontId="0" fillId="11" borderId="0" xfId="0" applyFill="1" applyBorder="1" applyAlignment="1">
      <alignment horizontal="left"/>
    </xf>
    <xf numFmtId="0" fontId="1" fillId="11" borderId="0" xfId="0" applyFont="1" applyFill="1" applyBorder="1" applyAlignment="1">
      <alignment horizontal="center" vertical="center"/>
    </xf>
    <xf numFmtId="0" fontId="0" fillId="11" borderId="0" xfId="0" applyFill="1"/>
    <xf numFmtId="0" fontId="1" fillId="4" borderId="28" xfId="0" applyFont="1" applyFill="1" applyBorder="1" applyAlignment="1">
      <alignment horizontal="center" vertical="center" wrapText="1"/>
    </xf>
    <xf numFmtId="0" fontId="1" fillId="4" borderId="47" xfId="0" applyFont="1" applyFill="1" applyBorder="1" applyAlignment="1">
      <alignment vertical="center" wrapText="1"/>
    </xf>
    <xf numFmtId="0" fontId="1" fillId="6" borderId="5" xfId="0" applyFont="1" applyFill="1" applyBorder="1" applyAlignment="1">
      <alignment horizontal="center" vertical="center"/>
    </xf>
    <xf numFmtId="0" fontId="1" fillId="11" borderId="0" xfId="0" applyFont="1" applyFill="1" applyBorder="1" applyAlignment="1">
      <alignment horizontal="center" vertical="center" wrapText="1"/>
    </xf>
    <xf numFmtId="0" fontId="0" fillId="11" borderId="0" xfId="0" applyFill="1" applyBorder="1" applyAlignment="1">
      <alignment horizontal="center"/>
    </xf>
    <xf numFmtId="0" fontId="2" fillId="11" borderId="0" xfId="0" applyFont="1" applyFill="1" applyBorder="1" applyAlignment="1">
      <alignment horizontal="center" vertical="center"/>
    </xf>
    <xf numFmtId="2" fontId="1" fillId="11" borderId="0" xfId="0" applyNumberFormat="1" applyFont="1" applyFill="1" applyBorder="1" applyAlignment="1">
      <alignment horizontal="center" vertical="center"/>
    </xf>
    <xf numFmtId="0" fontId="1" fillId="6" borderId="8" xfId="0" applyFont="1" applyFill="1" applyBorder="1" applyAlignment="1">
      <alignment horizontal="center" vertical="center"/>
    </xf>
    <xf numFmtId="0" fontId="1" fillId="11" borderId="0" xfId="0" applyFont="1" applyFill="1" applyBorder="1" applyAlignment="1">
      <alignment horizontal="center" vertical="center" textRotation="90" wrapText="1"/>
    </xf>
    <xf numFmtId="0" fontId="0" fillId="11" borderId="0" xfId="0" applyFill="1" applyBorder="1" applyAlignment="1">
      <alignment horizontal="center" vertical="center" wrapText="1"/>
    </xf>
    <xf numFmtId="0" fontId="1" fillId="11" borderId="0" xfId="0" applyFont="1" applyFill="1" applyBorder="1" applyAlignment="1">
      <alignment horizontal="center" wrapText="1"/>
    </xf>
    <xf numFmtId="0" fontId="8" fillId="11" borderId="0"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12" borderId="37" xfId="0" applyFont="1" applyFill="1" applyBorder="1" applyAlignment="1">
      <alignment horizontal="center" vertical="center"/>
    </xf>
    <xf numFmtId="0" fontId="10" fillId="11" borderId="0" xfId="0" applyFont="1" applyFill="1" applyBorder="1"/>
    <xf numFmtId="49" fontId="1" fillId="11" borderId="0" xfId="0" applyNumberFormat="1" applyFont="1" applyFill="1" applyBorder="1" applyAlignment="1">
      <alignment horizontal="center" vertical="center"/>
    </xf>
    <xf numFmtId="0" fontId="2" fillId="11" borderId="0" xfId="0" applyFont="1" applyFill="1" applyBorder="1" applyAlignment="1">
      <alignment horizontal="center" vertical="center" textRotation="90" wrapText="1"/>
    </xf>
    <xf numFmtId="0" fontId="6" fillId="11" borderId="0" xfId="0" applyFont="1" applyFill="1" applyBorder="1" applyAlignment="1">
      <alignment horizontal="center" vertical="center" wrapText="1"/>
    </xf>
    <xf numFmtId="0" fontId="1" fillId="11" borderId="0" xfId="0" applyFont="1" applyFill="1" applyBorder="1" applyAlignment="1">
      <alignment horizontal="center"/>
    </xf>
    <xf numFmtId="0" fontId="1" fillId="4" borderId="5" xfId="0" applyFont="1" applyFill="1" applyBorder="1" applyAlignment="1">
      <alignment horizontal="center" vertical="center"/>
    </xf>
    <xf numFmtId="0" fontId="13" fillId="5" borderId="56" xfId="0" applyFont="1" applyFill="1" applyBorder="1" applyAlignment="1">
      <alignment horizontal="center" vertical="center"/>
    </xf>
    <xf numFmtId="0" fontId="1" fillId="5" borderId="8" xfId="0" applyFont="1" applyFill="1" applyBorder="1" applyAlignment="1">
      <alignment horizontal="center" vertical="center"/>
    </xf>
    <xf numFmtId="0" fontId="1" fillId="6" borderId="36" xfId="0" applyFont="1" applyFill="1" applyBorder="1" applyAlignment="1">
      <alignment horizontal="center" vertical="center"/>
    </xf>
    <xf numFmtId="0" fontId="1" fillId="4" borderId="15" xfId="0" applyFont="1" applyFill="1" applyBorder="1" applyAlignment="1">
      <alignment horizontal="center" vertical="center" wrapText="1"/>
    </xf>
    <xf numFmtId="0" fontId="2" fillId="7" borderId="53" xfId="0" applyFont="1" applyFill="1" applyBorder="1" applyAlignment="1">
      <alignment horizontal="center" vertical="center"/>
    </xf>
    <xf numFmtId="0" fontId="13" fillId="11" borderId="0" xfId="0" applyFont="1" applyFill="1" applyBorder="1" applyAlignment="1">
      <alignment horizontal="left" vertical="center"/>
    </xf>
    <xf numFmtId="0" fontId="0" fillId="11" borderId="0" xfId="0" applyFont="1" applyFill="1" applyBorder="1" applyAlignment="1">
      <alignment horizontal="center" vertical="center" wrapText="1"/>
    </xf>
    <xf numFmtId="0" fontId="13" fillId="11" borderId="0" xfId="0" applyFont="1" applyFill="1" applyBorder="1" applyAlignment="1">
      <alignment horizontal="center" vertical="center"/>
    </xf>
    <xf numFmtId="0" fontId="0" fillId="11" borderId="0" xfId="0" applyFill="1" applyBorder="1"/>
    <xf numFmtId="0" fontId="1" fillId="5" borderId="53" xfId="0" applyFont="1" applyFill="1" applyBorder="1" applyAlignment="1">
      <alignment horizontal="center" vertical="center"/>
    </xf>
    <xf numFmtId="0" fontId="3" fillId="17" borderId="53" xfId="0" applyFont="1" applyFill="1" applyBorder="1" applyAlignment="1">
      <alignment horizontal="left" vertical="center" wrapText="1"/>
    </xf>
    <xf numFmtId="0" fontId="3" fillId="17" borderId="2" xfId="0" applyFont="1" applyFill="1" applyBorder="1" applyAlignment="1">
      <alignment horizontal="left" vertical="center" wrapText="1"/>
    </xf>
    <xf numFmtId="0" fontId="3" fillId="17" borderId="53" xfId="0" applyFont="1" applyFill="1" applyBorder="1" applyAlignment="1">
      <alignment vertical="center" wrapText="1"/>
    </xf>
    <xf numFmtId="0" fontId="1" fillId="0" borderId="50" xfId="0" applyFont="1" applyBorder="1" applyAlignment="1">
      <alignment horizontal="center" vertical="center"/>
    </xf>
    <xf numFmtId="0" fontId="1" fillId="0" borderId="53" xfId="0" applyFont="1" applyBorder="1" applyAlignment="1">
      <alignment horizontal="center" vertical="center"/>
    </xf>
    <xf numFmtId="0" fontId="1" fillId="11" borderId="53" xfId="0" applyFont="1" applyFill="1" applyBorder="1" applyAlignment="1">
      <alignment horizontal="center" vertical="center"/>
    </xf>
    <xf numFmtId="0" fontId="2" fillId="0" borderId="53" xfId="0" applyFont="1" applyBorder="1" applyAlignment="1">
      <alignment horizontal="center" vertical="center"/>
    </xf>
    <xf numFmtId="0" fontId="13" fillId="17" borderId="53" xfId="0" applyFont="1" applyFill="1" applyBorder="1" applyAlignment="1">
      <alignment horizontal="left" vertical="center"/>
    </xf>
    <xf numFmtId="0" fontId="2" fillId="17" borderId="53" xfId="0" applyFont="1" applyFill="1" applyBorder="1" applyAlignment="1">
      <alignment horizontal="left" vertical="center"/>
    </xf>
    <xf numFmtId="0" fontId="13" fillId="17" borderId="50" xfId="0" applyFont="1" applyFill="1" applyBorder="1" applyAlignment="1">
      <alignment horizontal="left" vertical="center"/>
    </xf>
    <xf numFmtId="164" fontId="13" fillId="7" borderId="53" xfId="0" applyNumberFormat="1" applyFont="1" applyFill="1" applyBorder="1" applyAlignment="1">
      <alignment horizontal="center" vertical="center"/>
    </xf>
    <xf numFmtId="0" fontId="1" fillId="17" borderId="53" xfId="0" applyFont="1" applyFill="1" applyBorder="1" applyAlignment="1">
      <alignment horizontal="center" vertical="center" wrapText="1"/>
    </xf>
    <xf numFmtId="0" fontId="2" fillId="6" borderId="50"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0" fillId="11" borderId="0" xfId="0" applyFont="1" applyFill="1"/>
    <xf numFmtId="0" fontId="7" fillId="11" borderId="0" xfId="0" applyFont="1" applyFill="1" applyBorder="1" applyAlignment="1">
      <alignment vertical="center"/>
    </xf>
    <xf numFmtId="0" fontId="7" fillId="11" borderId="0" xfId="0" applyFont="1" applyFill="1" applyBorder="1" applyAlignment="1">
      <alignment horizontal="center" vertical="center" textRotation="90" wrapText="1"/>
    </xf>
    <xf numFmtId="0" fontId="2" fillId="11" borderId="0" xfId="0" applyFont="1" applyFill="1" applyBorder="1" applyAlignment="1">
      <alignment horizontal="left" vertical="center"/>
    </xf>
    <xf numFmtId="0" fontId="2" fillId="11" borderId="0" xfId="0" applyFont="1" applyFill="1" applyBorder="1" applyAlignment="1">
      <alignment horizontal="center" vertical="center" wrapText="1"/>
    </xf>
    <xf numFmtId="0" fontId="4" fillId="3" borderId="53" xfId="0" applyFont="1" applyFill="1" applyBorder="1" applyAlignment="1">
      <alignment horizontal="center" vertical="center"/>
    </xf>
    <xf numFmtId="0" fontId="14" fillId="11" borderId="0" xfId="0" applyFont="1" applyFill="1" applyBorder="1" applyAlignment="1">
      <alignment horizontal="center" vertical="center" textRotation="90" wrapText="1"/>
    </xf>
    <xf numFmtId="49" fontId="1" fillId="3" borderId="17"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49" fontId="1" fillId="3" borderId="36" xfId="0" applyNumberFormat="1" applyFont="1" applyFill="1" applyBorder="1" applyAlignment="1">
      <alignment horizontal="center" vertical="center"/>
    </xf>
    <xf numFmtId="0" fontId="1" fillId="3" borderId="11" xfId="0" applyFont="1" applyFill="1" applyBorder="1" applyAlignment="1">
      <alignment vertical="center"/>
    </xf>
    <xf numFmtId="0" fontId="1" fillId="3" borderId="11" xfId="0" applyFont="1" applyFill="1" applyBorder="1" applyAlignment="1">
      <alignment vertical="center" wrapText="1"/>
    </xf>
    <xf numFmtId="0" fontId="1" fillId="4" borderId="5" xfId="0" applyFont="1" applyFill="1" applyBorder="1" applyAlignment="1">
      <alignment horizontal="center" vertical="center" wrapText="1"/>
    </xf>
    <xf numFmtId="0" fontId="1" fillId="4" borderId="5" xfId="0" applyFont="1" applyFill="1" applyBorder="1" applyAlignment="1">
      <alignment horizontal="center"/>
    </xf>
    <xf numFmtId="0" fontId="1" fillId="7" borderId="5" xfId="0" applyFont="1" applyFill="1" applyBorder="1" applyAlignment="1">
      <alignment horizontal="center" vertical="center"/>
    </xf>
    <xf numFmtId="0" fontId="1" fillId="7" borderId="31" xfId="0" applyFont="1" applyFill="1" applyBorder="1" applyAlignment="1">
      <alignment horizontal="center" vertical="center"/>
    </xf>
    <xf numFmtId="0" fontId="1" fillId="12" borderId="5" xfId="0" applyFont="1" applyFill="1" applyBorder="1" applyAlignment="1">
      <alignment horizontal="center" vertical="center"/>
    </xf>
    <xf numFmtId="0" fontId="1" fillId="5" borderId="32" xfId="0" applyFont="1" applyFill="1" applyBorder="1" applyAlignment="1">
      <alignment horizontal="center" vertical="center"/>
    </xf>
    <xf numFmtId="0" fontId="1" fillId="5" borderId="5"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2" fillId="4" borderId="48"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9" borderId="5" xfId="0" applyFont="1" applyFill="1" applyBorder="1" applyAlignment="1">
      <alignment horizontal="center" vertical="center"/>
    </xf>
    <xf numFmtId="0" fontId="1" fillId="9" borderId="31" xfId="0" applyFont="1" applyFill="1" applyBorder="1" applyAlignment="1">
      <alignment horizontal="center" vertical="center"/>
    </xf>
    <xf numFmtId="0" fontId="2" fillId="17" borderId="48" xfId="0" applyFont="1" applyFill="1" applyBorder="1" applyAlignment="1">
      <alignment horizontal="left" vertical="center"/>
    </xf>
    <xf numFmtId="0" fontId="1" fillId="11" borderId="50" xfId="0" applyFont="1" applyFill="1" applyBorder="1" applyAlignment="1">
      <alignment horizontal="center" vertical="center"/>
    </xf>
    <xf numFmtId="0" fontId="2" fillId="11" borderId="53" xfId="0" applyFont="1" applyFill="1" applyBorder="1" applyAlignment="1">
      <alignment horizontal="center" vertical="center"/>
    </xf>
    <xf numFmtId="0" fontId="2" fillId="12" borderId="53" xfId="0" applyFont="1" applyFill="1" applyBorder="1" applyAlignment="1">
      <alignment horizontal="center" vertical="center" wrapText="1"/>
    </xf>
    <xf numFmtId="0" fontId="2" fillId="16" borderId="53" xfId="0" applyFont="1" applyFill="1" applyBorder="1" applyAlignment="1">
      <alignment horizontal="center" vertical="center" wrapText="1"/>
    </xf>
    <xf numFmtId="0" fontId="2" fillId="4" borderId="53" xfId="0" applyFont="1" applyFill="1" applyBorder="1" applyAlignment="1">
      <alignment horizontal="center" vertical="center" wrapText="1"/>
    </xf>
    <xf numFmtId="2" fontId="13" fillId="5" borderId="53" xfId="0" applyNumberFormat="1" applyFont="1" applyFill="1" applyBorder="1" applyAlignment="1">
      <alignment horizontal="center" vertical="center"/>
    </xf>
    <xf numFmtId="0" fontId="13" fillId="5" borderId="53" xfId="0" applyFont="1" applyFill="1" applyBorder="1" applyAlignment="1">
      <alignment horizontal="center" vertical="center"/>
    </xf>
    <xf numFmtId="0" fontId="20" fillId="10" borderId="48" xfId="0" applyFont="1" applyFill="1" applyBorder="1" applyAlignment="1">
      <alignment horizontal="center" vertical="top" wrapText="1"/>
    </xf>
    <xf numFmtId="0" fontId="1" fillId="4" borderId="48" xfId="0" applyFont="1" applyFill="1" applyBorder="1" applyAlignment="1">
      <alignment horizontal="center" vertical="top" wrapText="1"/>
    </xf>
    <xf numFmtId="0" fontId="20" fillId="11" borderId="3" xfId="0" applyFont="1" applyFill="1" applyBorder="1" applyAlignment="1">
      <alignment vertical="top" wrapText="1"/>
    </xf>
    <xf numFmtId="0" fontId="13" fillId="15" borderId="53" xfId="0" applyFont="1" applyFill="1" applyBorder="1" applyAlignment="1">
      <alignment vertical="center" wrapText="1"/>
    </xf>
    <xf numFmtId="0" fontId="2" fillId="15" borderId="64" xfId="0" applyFont="1" applyFill="1" applyBorder="1" applyAlignment="1">
      <alignment vertical="center" wrapText="1"/>
    </xf>
    <xf numFmtId="0" fontId="2" fillId="15" borderId="61" xfId="0" applyFont="1" applyFill="1" applyBorder="1" applyAlignment="1">
      <alignment vertical="center" wrapText="1"/>
    </xf>
    <xf numFmtId="0" fontId="2" fillId="11" borderId="53" xfId="0" applyFont="1" applyFill="1" applyBorder="1" applyAlignment="1">
      <alignment horizontal="left" vertical="top" wrapText="1"/>
    </xf>
    <xf numFmtId="0" fontId="12" fillId="11" borderId="53" xfId="0" applyFont="1" applyFill="1" applyBorder="1" applyAlignment="1">
      <alignment horizontal="left" vertical="top" wrapText="1"/>
    </xf>
    <xf numFmtId="0" fontId="20" fillId="11" borderId="53" xfId="0" applyFont="1" applyFill="1" applyBorder="1" applyAlignment="1">
      <alignment horizontal="left" vertical="top" wrapText="1"/>
    </xf>
    <xf numFmtId="0" fontId="13" fillId="11" borderId="53" xfId="0" applyFont="1" applyFill="1" applyBorder="1" applyAlignment="1">
      <alignment horizontal="left" vertical="top" wrapText="1"/>
    </xf>
    <xf numFmtId="0" fontId="21" fillId="11" borderId="53" xfId="0" applyFont="1" applyFill="1" applyBorder="1" applyAlignment="1">
      <alignment horizontal="left" vertical="top" wrapText="1"/>
    </xf>
    <xf numFmtId="0" fontId="12" fillId="0" borderId="53" xfId="0" applyFont="1" applyBorder="1" applyAlignment="1">
      <alignment horizontal="left" vertical="top" wrapText="1"/>
    </xf>
    <xf numFmtId="0" fontId="12" fillId="11" borderId="50" xfId="0" applyFont="1" applyFill="1" applyBorder="1" applyAlignment="1">
      <alignment horizontal="left" vertical="top" wrapText="1"/>
    </xf>
    <xf numFmtId="0" fontId="12" fillId="11" borderId="45" xfId="0" applyFont="1" applyFill="1" applyBorder="1" applyAlignment="1">
      <alignment vertical="center" wrapText="1"/>
    </xf>
    <xf numFmtId="0" fontId="20" fillId="11" borderId="1" xfId="0" applyFont="1" applyFill="1" applyBorder="1" applyAlignment="1">
      <alignment vertical="center" wrapText="1"/>
    </xf>
    <xf numFmtId="0" fontId="12" fillId="11" borderId="1" xfId="0" applyFont="1" applyFill="1" applyBorder="1" applyAlignment="1">
      <alignment vertical="center" wrapText="1"/>
    </xf>
    <xf numFmtId="0" fontId="2" fillId="11" borderId="48" xfId="0" applyFont="1" applyFill="1" applyBorder="1" applyAlignment="1">
      <alignment horizontal="left" vertical="top" wrapText="1"/>
    </xf>
    <xf numFmtId="0" fontId="1" fillId="0" borderId="0" xfId="0" applyFont="1"/>
    <xf numFmtId="0" fontId="2" fillId="15" borderId="50" xfId="0" applyFont="1" applyFill="1" applyBorder="1" applyAlignment="1">
      <alignment vertical="center" wrapText="1"/>
    </xf>
    <xf numFmtId="0" fontId="2" fillId="11" borderId="50" xfId="0" applyFont="1" applyFill="1" applyBorder="1" applyAlignment="1">
      <alignment horizontal="left" vertical="top" wrapText="1"/>
    </xf>
    <xf numFmtId="0" fontId="20" fillId="11" borderId="50" xfId="0" applyFont="1" applyFill="1" applyBorder="1" applyAlignment="1">
      <alignment horizontal="left" vertical="top" wrapText="1"/>
    </xf>
    <xf numFmtId="0" fontId="12" fillId="11" borderId="53" xfId="0" applyFont="1" applyFill="1" applyBorder="1" applyAlignment="1">
      <alignment vertical="center" wrapText="1"/>
    </xf>
    <xf numFmtId="0" fontId="1" fillId="21" borderId="53" xfId="0" applyFont="1" applyFill="1" applyBorder="1" applyAlignment="1">
      <alignment horizontal="center"/>
    </xf>
    <xf numFmtId="0" fontId="20" fillId="11" borderId="53" xfId="0" applyFont="1" applyFill="1" applyBorder="1" applyAlignment="1">
      <alignment vertical="top" wrapText="1"/>
    </xf>
    <xf numFmtId="0" fontId="16" fillId="11" borderId="50" xfId="0" applyFont="1" applyFill="1" applyBorder="1" applyAlignment="1">
      <alignment horizontal="left" vertical="top" wrapText="1"/>
    </xf>
    <xf numFmtId="0" fontId="21" fillId="11" borderId="50" xfId="0" applyFont="1" applyFill="1" applyBorder="1" applyAlignment="1">
      <alignment horizontal="left" vertical="top" wrapText="1"/>
    </xf>
    <xf numFmtId="0" fontId="16" fillId="11" borderId="53" xfId="0" applyFont="1" applyFill="1" applyBorder="1" applyAlignment="1">
      <alignment horizontal="left" vertical="top" wrapText="1"/>
    </xf>
    <xf numFmtId="0" fontId="21" fillId="11" borderId="53" xfId="0" applyFont="1" applyFill="1" applyBorder="1" applyAlignment="1">
      <alignment vertical="top" wrapText="1"/>
    </xf>
    <xf numFmtId="0" fontId="0" fillId="0" borderId="0" xfId="0" applyFill="1"/>
    <xf numFmtId="0" fontId="0" fillId="0" borderId="5" xfId="0" applyFill="1" applyBorder="1" applyAlignment="1">
      <alignment vertical="center"/>
    </xf>
    <xf numFmtId="0" fontId="0" fillId="0" borderId="5" xfId="0" applyFill="1" applyBorder="1" applyAlignment="1">
      <alignment horizontal="center" vertical="center"/>
    </xf>
    <xf numFmtId="0" fontId="1" fillId="1" borderId="5" xfId="0" applyFont="1" applyFill="1" applyBorder="1" applyAlignment="1">
      <alignment vertical="center"/>
    </xf>
    <xf numFmtId="0" fontId="1" fillId="1" borderId="5" xfId="0" applyFont="1" applyFill="1" applyBorder="1" applyAlignment="1">
      <alignment horizontal="center" vertical="center"/>
    </xf>
    <xf numFmtId="0" fontId="0" fillId="0" borderId="5" xfId="0" applyFill="1" applyBorder="1" applyAlignment="1">
      <alignment horizontal="center" vertical="center" wrapText="1"/>
    </xf>
    <xf numFmtId="0" fontId="1" fillId="1" borderId="5" xfId="0" applyFont="1" applyFill="1" applyBorder="1" applyAlignment="1">
      <alignment horizontal="center" vertical="center" wrapText="1"/>
    </xf>
    <xf numFmtId="0" fontId="32" fillId="23" borderId="5" xfId="0" applyFont="1" applyFill="1" applyBorder="1" applyAlignment="1">
      <alignment horizontal="center" vertical="center"/>
    </xf>
    <xf numFmtId="0" fontId="18" fillId="24" borderId="5" xfId="0" applyFont="1" applyFill="1" applyBorder="1" applyAlignment="1">
      <alignment horizontal="center" vertical="center"/>
    </xf>
    <xf numFmtId="0" fontId="18" fillId="26" borderId="5" xfId="0" applyFont="1" applyFill="1" applyBorder="1" applyAlignment="1">
      <alignment horizontal="center" vertical="center" wrapText="1"/>
    </xf>
    <xf numFmtId="0" fontId="32" fillId="27" borderId="5" xfId="0" applyFont="1" applyFill="1" applyBorder="1" applyAlignment="1">
      <alignment horizontal="center" vertical="center"/>
    </xf>
    <xf numFmtId="0" fontId="37" fillId="0" borderId="0" xfId="0" applyFont="1"/>
    <xf numFmtId="0" fontId="0" fillId="28" borderId="0" xfId="0" applyFill="1"/>
    <xf numFmtId="0" fontId="40" fillId="28" borderId="0" xfId="0" applyFont="1" applyFill="1" applyAlignment="1">
      <alignment vertical="center"/>
    </xf>
    <xf numFmtId="0" fontId="0" fillId="29" borderId="0" xfId="0" applyFill="1"/>
    <xf numFmtId="0" fontId="0" fillId="30" borderId="0" xfId="0" applyFill="1"/>
    <xf numFmtId="0" fontId="41" fillId="0" borderId="0" xfId="0" applyFont="1" applyAlignment="1">
      <alignment vertical="top"/>
    </xf>
    <xf numFmtId="0" fontId="42" fillId="30" borderId="0" xfId="0" applyFont="1" applyFill="1"/>
    <xf numFmtId="0" fontId="0" fillId="31" borderId="0" xfId="0" applyFill="1"/>
    <xf numFmtId="0" fontId="43" fillId="31" borderId="0" xfId="0" applyFont="1" applyFill="1" applyAlignment="1">
      <alignment horizontal="center" vertical="center"/>
    </xf>
    <xf numFmtId="0" fontId="1" fillId="0" borderId="0" xfId="0" applyFont="1" applyAlignment="1">
      <alignment horizontal="center"/>
    </xf>
    <xf numFmtId="0" fontId="1" fillId="28" borderId="0" xfId="0" applyFont="1" applyFill="1" applyAlignment="1">
      <alignment horizontal="center"/>
    </xf>
    <xf numFmtId="0" fontId="47" fillId="0" borderId="0" xfId="0" applyFont="1"/>
    <xf numFmtId="0" fontId="46" fillId="0" borderId="0" xfId="0" applyFont="1" applyFill="1" applyAlignment="1">
      <alignment horizontal="center"/>
    </xf>
    <xf numFmtId="0" fontId="47" fillId="0" borderId="0" xfId="0" applyFont="1" applyFill="1" applyAlignment="1">
      <alignment horizontal="center"/>
    </xf>
    <xf numFmtId="0" fontId="44" fillId="28" borderId="0" xfId="0" applyFont="1" applyFill="1" applyAlignment="1">
      <alignment horizontal="center" vertical="center"/>
    </xf>
    <xf numFmtId="0" fontId="45" fillId="29" borderId="0" xfId="0" applyFont="1" applyFill="1" applyAlignment="1">
      <alignment horizontal="left"/>
    </xf>
    <xf numFmtId="0" fontId="46" fillId="29" borderId="0" xfId="0" applyFont="1" applyFill="1" applyAlignment="1">
      <alignment horizontal="center"/>
    </xf>
    <xf numFmtId="0" fontId="46" fillId="30" borderId="0" xfId="0" applyFont="1" applyFill="1" applyAlignment="1">
      <alignment horizontal="center"/>
    </xf>
    <xf numFmtId="0" fontId="29" fillId="30" borderId="0" xfId="0" applyFont="1" applyFill="1" applyAlignment="1">
      <alignment horizontal="left"/>
    </xf>
    <xf numFmtId="0" fontId="0" fillId="29" borderId="0" xfId="0" applyFill="1" applyAlignment="1">
      <alignment horizontal="left"/>
    </xf>
    <xf numFmtId="0" fontId="47" fillId="29" borderId="0" xfId="0" applyFont="1" applyFill="1" applyAlignment="1">
      <alignment horizontal="center"/>
    </xf>
    <xf numFmtId="0" fontId="46" fillId="31" borderId="0" xfId="0" applyFont="1" applyFill="1" applyAlignment="1">
      <alignment horizontal="center"/>
    </xf>
    <xf numFmtId="0" fontId="47" fillId="31" borderId="0" xfId="0" applyFont="1" applyFill="1" applyAlignment="1">
      <alignment horizontal="center"/>
    </xf>
    <xf numFmtId="0" fontId="48" fillId="31" borderId="0" xfId="0" applyFont="1" applyFill="1" applyAlignment="1">
      <alignment horizontal="center" vertical="center"/>
    </xf>
    <xf numFmtId="0" fontId="30" fillId="30" borderId="0" xfId="0" applyFont="1" applyFill="1" applyAlignment="1">
      <alignment horizontal="right"/>
    </xf>
    <xf numFmtId="0" fontId="47" fillId="30" borderId="0" xfId="0" applyFont="1" applyFill="1" applyAlignment="1">
      <alignment horizontal="center"/>
    </xf>
    <xf numFmtId="0" fontId="49" fillId="30" borderId="0" xfId="0" applyFont="1" applyFill="1" applyAlignment="1">
      <alignment horizontal="left"/>
    </xf>
    <xf numFmtId="0" fontId="51" fillId="29" borderId="0" xfId="0" applyFont="1" applyFill="1"/>
    <xf numFmtId="0" fontId="52" fillId="0" borderId="0" xfId="0" applyFont="1" applyFill="1" applyAlignment="1">
      <alignment horizontal="center"/>
    </xf>
    <xf numFmtId="0" fontId="53" fillId="0" borderId="0" xfId="0" applyFont="1" applyFill="1" applyAlignment="1">
      <alignment horizontal="center"/>
    </xf>
    <xf numFmtId="0" fontId="0" fillId="0" borderId="0" xfId="0" applyFill="1" applyAlignment="1">
      <alignment horizontal="center"/>
    </xf>
    <xf numFmtId="0" fontId="26" fillId="0" borderId="0" xfId="0" applyFont="1" applyFill="1"/>
    <xf numFmtId="0" fontId="0" fillId="0" borderId="0" xfId="0" applyFill="1" applyBorder="1"/>
    <xf numFmtId="0" fontId="0" fillId="0" borderId="0" xfId="0" applyFill="1" applyBorder="1" applyAlignment="1">
      <alignment horizontal="center"/>
    </xf>
    <xf numFmtId="0" fontId="24" fillId="0" borderId="0" xfId="0" applyFont="1" applyFill="1" applyBorder="1" applyAlignment="1">
      <alignment horizontal="left" indent="1"/>
    </xf>
    <xf numFmtId="0" fontId="25" fillId="0" borderId="0" xfId="0" applyFont="1" applyFill="1" applyBorder="1" applyAlignment="1">
      <alignment horizontal="center"/>
    </xf>
    <xf numFmtId="0" fontId="26" fillId="0" borderId="0" xfId="0" applyFont="1" applyFill="1" applyBorder="1"/>
    <xf numFmtId="0" fontId="31" fillId="0" borderId="0" xfId="0" applyFont="1" applyFill="1" applyBorder="1" applyAlignment="1">
      <alignment horizontal="left" indent="1"/>
    </xf>
    <xf numFmtId="0" fontId="27" fillId="0" borderId="0" xfId="0" applyFont="1" applyFill="1" applyBorder="1" applyAlignment="1">
      <alignment horizontal="center"/>
    </xf>
    <xf numFmtId="0" fontId="28" fillId="0" borderId="0" xfId="0" applyFont="1" applyFill="1" applyBorder="1" applyAlignment="1">
      <alignment horizontal="center" vertical="center"/>
    </xf>
    <xf numFmtId="0" fontId="30" fillId="0" borderId="0" xfId="0" applyFont="1" applyFill="1" applyBorder="1" applyAlignment="1">
      <alignment horizontal="right"/>
    </xf>
    <xf numFmtId="0" fontId="0" fillId="0" borderId="0" xfId="0" applyFill="1" applyBorder="1" applyAlignment="1">
      <alignment horizontal="left" indent="1"/>
    </xf>
    <xf numFmtId="0" fontId="30" fillId="0" borderId="0" xfId="0" applyFont="1" applyFill="1" applyBorder="1" applyAlignment="1">
      <alignment horizontal="left"/>
    </xf>
    <xf numFmtId="0" fontId="29" fillId="0" borderId="0" xfId="0" applyFont="1" applyFill="1" applyBorder="1" applyAlignment="1">
      <alignment horizontal="left"/>
    </xf>
    <xf numFmtId="0" fontId="25" fillId="0" borderId="0" xfId="0" applyFont="1" applyFill="1" applyBorder="1" applyAlignment="1">
      <alignment horizontal="left" indent="1"/>
    </xf>
    <xf numFmtId="0" fontId="0" fillId="0" borderId="0" xfId="0" applyFill="1" applyAlignment="1">
      <alignment horizontal="left"/>
    </xf>
    <xf numFmtId="0" fontId="45" fillId="0" borderId="0" xfId="0" applyFont="1" applyFill="1" applyAlignment="1">
      <alignment horizontal="left"/>
    </xf>
    <xf numFmtId="0" fontId="35" fillId="32" borderId="0" xfId="0" applyFont="1" applyFill="1" applyAlignment="1">
      <alignment horizontal="left" indent="1"/>
    </xf>
    <xf numFmtId="0" fontId="24" fillId="32" borderId="0" xfId="0" applyFont="1" applyFill="1" applyAlignment="1">
      <alignment horizontal="left" indent="1"/>
    </xf>
    <xf numFmtId="0" fontId="0" fillId="32" borderId="0" xfId="0" applyFill="1"/>
    <xf numFmtId="0" fontId="46" fillId="32" borderId="0" xfId="0" applyFont="1" applyFill="1" applyAlignment="1">
      <alignment horizontal="center"/>
    </xf>
    <xf numFmtId="0" fontId="52" fillId="32" borderId="0" xfId="0" applyFont="1" applyFill="1" applyAlignment="1">
      <alignment horizontal="center"/>
    </xf>
    <xf numFmtId="0" fontId="29" fillId="32" borderId="0" xfId="0" applyFont="1" applyFill="1" applyAlignment="1">
      <alignment horizontal="left"/>
    </xf>
    <xf numFmtId="0" fontId="15" fillId="31" borderId="0" xfId="0" applyFont="1" applyFill="1" applyAlignment="1"/>
    <xf numFmtId="0" fontId="52" fillId="31" borderId="0" xfId="0" applyFont="1" applyFill="1" applyAlignment="1">
      <alignment horizontal="center"/>
    </xf>
    <xf numFmtId="0" fontId="29" fillId="31" borderId="0" xfId="0" applyFont="1" applyFill="1" applyAlignment="1">
      <alignment horizontal="left"/>
    </xf>
    <xf numFmtId="0" fontId="15" fillId="31" borderId="0" xfId="0" applyFont="1" applyFill="1" applyBorder="1" applyAlignment="1"/>
    <xf numFmtId="0" fontId="35" fillId="32" borderId="0" xfId="0" applyFont="1" applyFill="1" applyBorder="1" applyAlignment="1">
      <alignment horizontal="left" indent="1"/>
    </xf>
    <xf numFmtId="0" fontId="24" fillId="32" borderId="0" xfId="0" applyFont="1" applyFill="1" applyAlignment="1">
      <alignment horizontal="center" vertical="center"/>
    </xf>
    <xf numFmtId="0" fontId="54" fillId="0" borderId="0" xfId="0" applyFont="1" applyFill="1" applyAlignment="1">
      <alignment horizontal="left"/>
    </xf>
    <xf numFmtId="0" fontId="44" fillId="31" borderId="0" xfId="0" applyFont="1" applyFill="1" applyAlignment="1">
      <alignment horizontal="center" vertical="center"/>
    </xf>
    <xf numFmtId="0" fontId="39" fillId="31" borderId="0" xfId="0" applyFont="1" applyFill="1"/>
    <xf numFmtId="0" fontId="46" fillId="15" borderId="0" xfId="0" applyFont="1" applyFill="1" applyAlignment="1">
      <alignment horizontal="center"/>
    </xf>
    <xf numFmtId="0" fontId="24" fillId="15" borderId="0" xfId="0" applyFont="1" applyFill="1" applyAlignment="1">
      <alignment horizontal="center" vertical="center"/>
    </xf>
    <xf numFmtId="0" fontId="39" fillId="15" borderId="0" xfId="0" applyFont="1" applyFill="1"/>
    <xf numFmtId="0" fontId="37" fillId="31" borderId="0" xfId="0" applyFont="1" applyFill="1" applyAlignment="1">
      <alignment horizontal="center"/>
    </xf>
    <xf numFmtId="0" fontId="37" fillId="29" borderId="0" xfId="0" applyFont="1" applyFill="1" applyAlignment="1">
      <alignment horizontal="center"/>
    </xf>
    <xf numFmtId="0" fontId="47" fillId="15" borderId="0" xfId="0" applyFont="1" applyFill="1" applyAlignment="1">
      <alignment horizontal="center"/>
    </xf>
    <xf numFmtId="0" fontId="37" fillId="0" borderId="0" xfId="0" applyFont="1" applyFill="1"/>
    <xf numFmtId="0" fontId="37" fillId="31" borderId="0" xfId="0" applyFont="1" applyFill="1"/>
    <xf numFmtId="0" fontId="37" fillId="15" borderId="0" xfId="0" applyFont="1" applyFill="1" applyAlignment="1">
      <alignment horizontal="center"/>
    </xf>
    <xf numFmtId="0" fontId="36" fillId="0" borderId="0" xfId="0" applyFont="1" applyFill="1"/>
    <xf numFmtId="0" fontId="0" fillId="31" borderId="0" xfId="0" applyFill="1" applyBorder="1" applyAlignment="1">
      <alignment horizontal="center"/>
    </xf>
    <xf numFmtId="0" fontId="0" fillId="31" borderId="0" xfId="0" applyFill="1" applyBorder="1"/>
    <xf numFmtId="0" fontId="0" fillId="15" borderId="0" xfId="0" applyFill="1" applyBorder="1"/>
    <xf numFmtId="0" fontId="0" fillId="31" borderId="0" xfId="0" applyFill="1" applyBorder="1" applyAlignment="1">
      <alignment horizontal="left" indent="1"/>
    </xf>
    <xf numFmtId="0" fontId="54" fillId="32" borderId="0" xfId="0" applyFont="1" applyFill="1"/>
    <xf numFmtId="0" fontId="56" fillId="31" borderId="0" xfId="0" applyFont="1" applyFill="1" applyAlignment="1">
      <alignment horizontal="center"/>
    </xf>
    <xf numFmtId="0" fontId="0" fillId="0" borderId="0" xfId="0" applyAlignment="1">
      <alignment vertical="center"/>
    </xf>
    <xf numFmtId="3" fontId="0" fillId="0" borderId="0" xfId="0" applyNumberFormat="1" applyFill="1"/>
    <xf numFmtId="0" fontId="0" fillId="0" borderId="0" xfId="0" applyBorder="1"/>
    <xf numFmtId="0" fontId="62" fillId="0" borderId="0" xfId="0" applyFont="1"/>
    <xf numFmtId="0" fontId="35" fillId="30" borderId="0" xfId="0" applyFont="1" applyFill="1" applyAlignment="1">
      <alignment horizontal="left"/>
    </xf>
    <xf numFmtId="0" fontId="35" fillId="29" borderId="0" xfId="0" applyFont="1" applyFill="1" applyAlignment="1">
      <alignment horizontal="left"/>
    </xf>
    <xf numFmtId="0" fontId="1" fillId="35" borderId="5" xfId="0" applyFont="1" applyFill="1" applyBorder="1" applyAlignment="1">
      <alignment vertical="center"/>
    </xf>
    <xf numFmtId="0" fontId="0" fillId="5" borderId="0" xfId="0" applyFill="1"/>
    <xf numFmtId="0" fontId="61" fillId="5" borderId="0" xfId="0" applyFont="1" applyFill="1"/>
    <xf numFmtId="0" fontId="61" fillId="0" borderId="0" xfId="0" applyFont="1" applyFill="1"/>
    <xf numFmtId="0" fontId="4" fillId="1" borderId="5" xfId="0" applyFont="1" applyFill="1" applyBorder="1" applyAlignment="1">
      <alignment horizontal="center" vertical="center"/>
    </xf>
    <xf numFmtId="3" fontId="4" fillId="35" borderId="5" xfId="0" applyNumberFormat="1" applyFont="1" applyFill="1" applyBorder="1" applyAlignment="1">
      <alignment horizontal="center" vertical="center"/>
    </xf>
    <xf numFmtId="0" fontId="37" fillId="5" borderId="0" xfId="0" applyFont="1" applyFill="1"/>
    <xf numFmtId="0" fontId="35" fillId="34" borderId="0" xfId="0" applyFont="1" applyFill="1" applyAlignment="1">
      <alignment vertical="center"/>
    </xf>
    <xf numFmtId="0" fontId="35" fillId="33" borderId="0" xfId="0" applyFont="1" applyFill="1" applyBorder="1" applyAlignment="1">
      <alignment horizontal="left" indent="1"/>
    </xf>
    <xf numFmtId="0" fontId="46" fillId="33" borderId="0" xfId="0" applyFont="1" applyFill="1" applyAlignment="1">
      <alignment horizontal="center"/>
    </xf>
    <xf numFmtId="0" fontId="61" fillId="31" borderId="0" xfId="0" applyFont="1" applyFill="1"/>
    <xf numFmtId="0" fontId="24" fillId="34" borderId="0" xfId="0" applyFont="1" applyFill="1" applyAlignment="1">
      <alignment vertical="center"/>
    </xf>
    <xf numFmtId="0" fontId="65" fillId="28" borderId="0" xfId="0" applyFont="1" applyFill="1"/>
    <xf numFmtId="0" fontId="55" fillId="32" borderId="0" xfId="0" applyFont="1" applyFill="1" applyAlignment="1">
      <alignment horizontal="left" indent="1"/>
    </xf>
    <xf numFmtId="0" fontId="55" fillId="34" borderId="0" xfId="0" applyFont="1" applyFill="1" applyAlignment="1">
      <alignment vertical="center"/>
    </xf>
    <xf numFmtId="0" fontId="67" fillId="0" borderId="0" xfId="0" applyFont="1" applyFill="1" applyAlignment="1">
      <alignment horizontal="center"/>
    </xf>
    <xf numFmtId="0" fontId="55" fillId="33" borderId="0" xfId="0" applyFont="1" applyFill="1" applyBorder="1" applyAlignment="1">
      <alignment horizontal="left" indent="1"/>
    </xf>
    <xf numFmtId="0" fontId="39" fillId="0" borderId="0" xfId="0" applyFont="1" applyFill="1"/>
    <xf numFmtId="0" fontId="55" fillId="32" borderId="0" xfId="0" applyFont="1" applyFill="1" applyBorder="1" applyAlignment="1">
      <alignment horizontal="left" indent="1"/>
    </xf>
    <xf numFmtId="0" fontId="68" fillId="0" borderId="0" xfId="0" applyFont="1" applyFill="1" applyAlignment="1">
      <alignment horizontal="center"/>
    </xf>
    <xf numFmtId="0" fontId="69" fillId="0" borderId="0" xfId="0" applyFont="1" applyFill="1"/>
    <xf numFmtId="0" fontId="39" fillId="0" borderId="0" xfId="0" applyFont="1"/>
    <xf numFmtId="0" fontId="48" fillId="31" borderId="0" xfId="0" applyFont="1" applyFill="1" applyAlignment="1">
      <alignment horizontal="center"/>
    </xf>
    <xf numFmtId="0" fontId="71" fillId="33" borderId="0" xfId="0" applyFont="1" applyFill="1" applyBorder="1" applyAlignment="1">
      <alignment horizontal="left" vertical="center" wrapText="1"/>
    </xf>
    <xf numFmtId="0" fontId="72" fillId="33" borderId="0" xfId="0" applyFont="1" applyFill="1" applyAlignment="1">
      <alignment horizontal="left"/>
    </xf>
    <xf numFmtId="0" fontId="48" fillId="15" borderId="0" xfId="0" applyFont="1" applyFill="1" applyAlignment="1">
      <alignment horizontal="center"/>
    </xf>
    <xf numFmtId="0" fontId="48" fillId="33" borderId="0" xfId="0" applyFont="1" applyFill="1" applyAlignment="1">
      <alignment horizontal="center"/>
    </xf>
    <xf numFmtId="0" fontId="73" fillId="31" borderId="0" xfId="0" applyFont="1" applyFill="1"/>
    <xf numFmtId="0" fontId="74" fillId="0" borderId="0" xfId="0" applyFont="1" applyFill="1" applyAlignment="1">
      <alignment horizontal="left"/>
    </xf>
    <xf numFmtId="0" fontId="73" fillId="0" borderId="0" xfId="0" applyFont="1" applyFill="1"/>
    <xf numFmtId="0" fontId="73" fillId="15" borderId="0" xfId="0" applyFont="1" applyFill="1"/>
    <xf numFmtId="0" fontId="75" fillId="32" borderId="0" xfId="0" applyFont="1" applyFill="1" applyBorder="1" applyAlignment="1">
      <alignment horizontal="left" vertical="center" wrapText="1"/>
    </xf>
    <xf numFmtId="0" fontId="72" fillId="32" borderId="0" xfId="0" applyFont="1" applyFill="1" applyAlignment="1">
      <alignment horizontal="left"/>
    </xf>
    <xf numFmtId="0" fontId="48" fillId="32" borderId="0" xfId="0" applyFont="1" applyFill="1" applyAlignment="1">
      <alignment horizontal="center"/>
    </xf>
    <xf numFmtId="0" fontId="73" fillId="0" borderId="0" xfId="0" applyFont="1" applyFill="1" applyAlignment="1">
      <alignment horizontal="left"/>
    </xf>
    <xf numFmtId="0" fontId="72" fillId="31" borderId="0" xfId="0" applyFont="1" applyFill="1" applyAlignment="1">
      <alignment horizontal="center"/>
    </xf>
    <xf numFmtId="0" fontId="15" fillId="31" borderId="0" xfId="0" applyFont="1" applyFill="1" applyAlignment="1">
      <alignment horizontal="center" vertical="center"/>
    </xf>
    <xf numFmtId="0" fontId="15" fillId="32" borderId="0" xfId="0" applyFont="1" applyFill="1" applyAlignment="1">
      <alignment vertical="center"/>
    </xf>
    <xf numFmtId="0" fontId="15" fillId="15" borderId="0" xfId="0" applyFont="1" applyFill="1" applyAlignment="1">
      <alignment vertical="center"/>
    </xf>
    <xf numFmtId="0" fontId="48" fillId="0" borderId="0" xfId="0" applyFont="1" applyFill="1" applyAlignment="1">
      <alignment horizontal="center"/>
    </xf>
    <xf numFmtId="0" fontId="76" fillId="31" borderId="0" xfId="0" applyFont="1" applyFill="1" applyAlignment="1">
      <alignment horizontal="center"/>
    </xf>
    <xf numFmtId="0" fontId="76" fillId="0" borderId="0" xfId="0" applyFont="1" applyFill="1" applyAlignment="1">
      <alignment horizontal="center"/>
    </xf>
    <xf numFmtId="0" fontId="76" fillId="15" borderId="0" xfId="0" applyFont="1" applyFill="1" applyAlignment="1">
      <alignment horizontal="center"/>
    </xf>
    <xf numFmtId="0" fontId="73" fillId="31" borderId="0" xfId="0" applyFont="1" applyFill="1" applyBorder="1" applyAlignment="1">
      <alignment horizontal="center"/>
    </xf>
    <xf numFmtId="0" fontId="73" fillId="31" borderId="0" xfId="0" applyFont="1" applyFill="1" applyBorder="1"/>
    <xf numFmtId="0" fontId="77" fillId="0" borderId="0" xfId="0" applyFont="1" applyFill="1"/>
    <xf numFmtId="0" fontId="73" fillId="0" borderId="0" xfId="0" applyFont="1" applyFill="1" applyBorder="1"/>
    <xf numFmtId="0" fontId="73" fillId="15" borderId="0" xfId="0" applyFont="1" applyFill="1" applyBorder="1"/>
    <xf numFmtId="0" fontId="20" fillId="0" borderId="0" xfId="0" applyFont="1"/>
    <xf numFmtId="0" fontId="45" fillId="30" borderId="0" xfId="0" applyFont="1" applyFill="1" applyAlignment="1">
      <alignment horizontal="center"/>
    </xf>
    <xf numFmtId="0" fontId="30" fillId="29" borderId="0" xfId="0" applyFont="1" applyFill="1" applyAlignment="1">
      <alignment horizontal="left"/>
    </xf>
    <xf numFmtId="0" fontId="45" fillId="29" borderId="0" xfId="0" applyFont="1" applyFill="1" applyAlignment="1">
      <alignment horizontal="center"/>
    </xf>
    <xf numFmtId="0" fontId="78" fillId="29" borderId="0" xfId="0" applyFont="1" applyFill="1" applyAlignment="1">
      <alignment horizontal="center"/>
    </xf>
    <xf numFmtId="0" fontId="1" fillId="0" borderId="65" xfId="0" applyFont="1" applyBorder="1" applyAlignment="1">
      <alignment horizontal="center"/>
    </xf>
    <xf numFmtId="0" fontId="1" fillId="0" borderId="0" xfId="0" applyFont="1" applyAlignment="1">
      <alignment vertical="center"/>
    </xf>
    <xf numFmtId="0" fontId="4" fillId="11" borderId="65" xfId="0" applyFont="1" applyFill="1" applyBorder="1" applyAlignment="1">
      <alignment vertical="center"/>
    </xf>
    <xf numFmtId="0" fontId="1" fillId="11" borderId="65" xfId="0" applyFont="1" applyFill="1" applyBorder="1" applyAlignment="1">
      <alignment vertical="center"/>
    </xf>
    <xf numFmtId="0" fontId="1" fillId="31" borderId="74" xfId="0" applyFont="1" applyFill="1" applyBorder="1" applyAlignment="1">
      <alignment vertical="center"/>
    </xf>
    <xf numFmtId="0" fontId="2" fillId="11" borderId="68" xfId="0" applyFont="1" applyFill="1" applyBorder="1" applyAlignment="1">
      <alignment horizontal="left" vertical="center"/>
    </xf>
    <xf numFmtId="0" fontId="0" fillId="0" borderId="73" xfId="0" applyBorder="1"/>
    <xf numFmtId="0" fontId="0" fillId="0" borderId="74" xfId="0" applyBorder="1"/>
    <xf numFmtId="0" fontId="0" fillId="0" borderId="76" xfId="0" applyBorder="1"/>
    <xf numFmtId="0" fontId="0" fillId="0" borderId="77" xfId="0" applyBorder="1"/>
    <xf numFmtId="0" fontId="0" fillId="0" borderId="0" xfId="0" applyBorder="1" applyAlignment="1">
      <alignment vertical="top" wrapText="1"/>
    </xf>
    <xf numFmtId="0" fontId="85" fillId="0" borderId="0" xfId="0" applyFont="1" applyAlignment="1">
      <alignment vertical="top"/>
    </xf>
    <xf numFmtId="0" fontId="81" fillId="11" borderId="65" xfId="0" applyFont="1" applyFill="1" applyBorder="1" applyAlignment="1">
      <alignment horizontal="center" vertical="center"/>
    </xf>
    <xf numFmtId="0" fontId="87" fillId="11" borderId="65" xfId="0" applyFont="1" applyFill="1" applyBorder="1" applyAlignment="1">
      <alignment horizontal="center" vertical="center"/>
    </xf>
    <xf numFmtId="3" fontId="87" fillId="11" borderId="65" xfId="0" applyNumberFormat="1" applyFont="1" applyFill="1" applyBorder="1" applyAlignment="1">
      <alignment horizontal="center" vertical="center"/>
    </xf>
    <xf numFmtId="0" fontId="80" fillId="11" borderId="65" xfId="0" applyFont="1" applyFill="1" applyBorder="1" applyAlignment="1">
      <alignment horizontal="center" vertical="center"/>
    </xf>
    <xf numFmtId="3" fontId="80" fillId="11" borderId="65" xfId="0" applyNumberFormat="1" applyFont="1" applyFill="1" applyBorder="1" applyAlignment="1">
      <alignment horizontal="center" vertical="center"/>
    </xf>
    <xf numFmtId="0" fontId="88" fillId="11" borderId="65" xfId="0" applyFont="1" applyFill="1" applyBorder="1" applyAlignment="1">
      <alignment horizontal="center" vertical="center"/>
    </xf>
    <xf numFmtId="3" fontId="88" fillId="11" borderId="65" xfId="0" applyNumberFormat="1" applyFont="1" applyFill="1" applyBorder="1" applyAlignment="1">
      <alignment horizontal="center" vertical="center"/>
    </xf>
    <xf numFmtId="0" fontId="86" fillId="11" borderId="65" xfId="0" applyFont="1" applyFill="1" applyBorder="1" applyAlignment="1">
      <alignment vertical="center"/>
    </xf>
    <xf numFmtId="0" fontId="86" fillId="11" borderId="65" xfId="0" applyFont="1" applyFill="1" applyBorder="1" applyAlignment="1">
      <alignment horizontal="center" vertical="center"/>
    </xf>
    <xf numFmtId="0" fontId="84" fillId="11" borderId="65" xfId="0" applyFont="1" applyFill="1" applyBorder="1" applyAlignment="1">
      <alignment vertical="center"/>
    </xf>
    <xf numFmtId="0" fontId="84" fillId="11" borderId="65" xfId="0" applyFont="1" applyFill="1" applyBorder="1" applyAlignment="1">
      <alignment horizontal="center" vertical="center"/>
    </xf>
    <xf numFmtId="0" fontId="81" fillId="32" borderId="65" xfId="0" applyFont="1" applyFill="1" applyBorder="1" applyAlignment="1">
      <alignment horizontal="center" vertical="center"/>
    </xf>
    <xf numFmtId="0" fontId="4" fillId="11" borderId="0" xfId="0" applyFont="1" applyFill="1" applyBorder="1" applyAlignment="1">
      <alignment horizontal="center" vertical="center"/>
    </xf>
    <xf numFmtId="0" fontId="48" fillId="11" borderId="0" xfId="0" applyFont="1" applyFill="1" applyAlignment="1">
      <alignment horizontal="center" vertical="center"/>
    </xf>
    <xf numFmtId="0" fontId="43" fillId="11" borderId="0" xfId="0" applyFont="1" applyFill="1" applyAlignment="1">
      <alignment horizontal="center" vertical="center"/>
    </xf>
    <xf numFmtId="0" fontId="94" fillId="0" borderId="68" xfId="0" applyFont="1" applyBorder="1" applyAlignment="1">
      <alignment horizontal="center" vertical="center"/>
    </xf>
    <xf numFmtId="0" fontId="94" fillId="0" borderId="65" xfId="0" applyFont="1" applyBorder="1" applyAlignment="1">
      <alignment horizontal="center" vertical="center"/>
    </xf>
    <xf numFmtId="0" fontId="94" fillId="0" borderId="67" xfId="0" applyFont="1" applyBorder="1" applyAlignment="1">
      <alignment vertical="center"/>
    </xf>
    <xf numFmtId="0" fontId="0" fillId="11" borderId="0" xfId="0" applyFill="1" applyBorder="1" applyAlignment="1">
      <alignment horizontal="center" vertical="center"/>
    </xf>
    <xf numFmtId="0" fontId="1" fillId="11" borderId="68" xfId="0" applyFont="1" applyFill="1" applyBorder="1" applyAlignment="1">
      <alignment vertical="center"/>
    </xf>
    <xf numFmtId="0" fontId="0" fillId="0" borderId="66" xfId="0" applyBorder="1"/>
    <xf numFmtId="0" fontId="2" fillId="11" borderId="67" xfId="0" applyFont="1" applyFill="1" applyBorder="1" applyAlignment="1">
      <alignment horizontal="left" vertical="center"/>
    </xf>
    <xf numFmtId="0" fontId="0" fillId="0" borderId="0" xfId="0" applyFont="1" applyBorder="1" applyAlignment="1">
      <alignment horizontal="left"/>
    </xf>
    <xf numFmtId="0" fontId="84" fillId="11" borderId="66" xfId="0" applyFont="1" applyFill="1" applyBorder="1" applyAlignment="1">
      <alignment horizontal="center" vertical="center"/>
    </xf>
    <xf numFmtId="0" fontId="86" fillId="11" borderId="66" xfId="0" applyFont="1" applyFill="1" applyBorder="1" applyAlignment="1">
      <alignment horizontal="center" vertical="center"/>
    </xf>
    <xf numFmtId="0" fontId="1" fillId="11" borderId="0" xfId="0" applyFont="1" applyFill="1" applyBorder="1" applyAlignment="1"/>
    <xf numFmtId="0" fontId="2" fillId="0" borderId="0" xfId="0" applyFont="1" applyBorder="1" applyAlignment="1"/>
    <xf numFmtId="0" fontId="1" fillId="0" borderId="0" xfId="0" applyFont="1" applyBorder="1" applyAlignment="1">
      <alignment horizontal="center" vertical="center"/>
    </xf>
    <xf numFmtId="0" fontId="1" fillId="0" borderId="67" xfId="0" applyFont="1" applyBorder="1" applyAlignment="1"/>
    <xf numFmtId="0" fontId="61" fillId="0" borderId="0" xfId="0" applyFont="1" applyBorder="1" applyAlignment="1">
      <alignment horizontal="left"/>
    </xf>
    <xf numFmtId="0" fontId="1" fillId="11" borderId="0" xfId="0" applyFont="1" applyFill="1" applyBorder="1" applyAlignment="1">
      <alignment horizontal="center" vertical="center"/>
    </xf>
    <xf numFmtId="0" fontId="80" fillId="11" borderId="0" xfId="0" applyFont="1" applyFill="1" applyBorder="1" applyAlignment="1">
      <alignment horizontal="center" vertical="center"/>
    </xf>
    <xf numFmtId="0" fontId="80" fillId="0" borderId="0" xfId="0" applyFont="1" applyBorder="1" applyAlignment="1">
      <alignment horizontal="left"/>
    </xf>
    <xf numFmtId="0" fontId="80" fillId="11" borderId="0" xfId="0" applyFont="1" applyFill="1" applyBorder="1" applyAlignment="1">
      <alignment horizontal="left"/>
    </xf>
    <xf numFmtId="0" fontId="37" fillId="11" borderId="68" xfId="0" applyFont="1" applyFill="1" applyBorder="1" applyAlignment="1">
      <alignment horizontal="center" vertical="center"/>
    </xf>
    <xf numFmtId="0" fontId="37" fillId="11" borderId="67" xfId="0" applyFont="1" applyFill="1" applyBorder="1" applyAlignment="1">
      <alignment horizontal="center" vertical="center"/>
    </xf>
    <xf numFmtId="0" fontId="84" fillId="11" borderId="73" xfId="0" applyFont="1" applyFill="1" applyBorder="1" applyAlignment="1">
      <alignment horizontal="center" vertical="center"/>
    </xf>
    <xf numFmtId="0" fontId="84" fillId="11" borderId="74" xfId="0" applyFont="1" applyFill="1" applyBorder="1" applyAlignment="1">
      <alignment horizontal="center" vertical="center"/>
    </xf>
    <xf numFmtId="3" fontId="80" fillId="11" borderId="0" xfId="0" applyNumberFormat="1" applyFont="1" applyFill="1" applyBorder="1" applyAlignment="1">
      <alignment horizontal="center" vertical="center"/>
    </xf>
    <xf numFmtId="0" fontId="1" fillId="11" borderId="0" xfId="0" applyFont="1" applyFill="1" applyBorder="1" applyAlignment="1">
      <alignment horizontal="left" vertical="center"/>
    </xf>
    <xf numFmtId="0" fontId="1" fillId="11" borderId="76" xfId="0" applyFont="1" applyFill="1" applyBorder="1" applyAlignment="1">
      <alignment vertical="center" wrapText="1"/>
    </xf>
    <xf numFmtId="0" fontId="1" fillId="11" borderId="77" xfId="0" applyFont="1" applyFill="1" applyBorder="1" applyAlignment="1">
      <alignment vertical="center" wrapText="1"/>
    </xf>
    <xf numFmtId="0" fontId="1" fillId="11" borderId="71" xfId="0" applyFont="1" applyFill="1" applyBorder="1" applyAlignment="1">
      <alignment vertical="center" wrapText="1"/>
    </xf>
    <xf numFmtId="0" fontId="83" fillId="11" borderId="0" xfId="0" applyFont="1" applyFill="1" applyBorder="1" applyAlignment="1">
      <alignment horizontal="left"/>
    </xf>
    <xf numFmtId="0" fontId="86" fillId="0" borderId="66" xfId="0" applyFont="1" applyBorder="1" applyAlignment="1"/>
    <xf numFmtId="0" fontId="86" fillId="0" borderId="67" xfId="0" applyFont="1" applyBorder="1" applyAlignment="1"/>
    <xf numFmtId="0" fontId="86" fillId="0" borderId="68" xfId="0" applyFont="1" applyBorder="1" applyAlignment="1"/>
    <xf numFmtId="0" fontId="86" fillId="11" borderId="0" xfId="0" applyFont="1" applyFill="1" applyBorder="1" applyAlignment="1">
      <alignment horizontal="left"/>
    </xf>
    <xf numFmtId="0" fontId="84" fillId="11" borderId="0" xfId="0" applyFont="1" applyFill="1" applyBorder="1" applyAlignment="1">
      <alignment horizontal="left"/>
    </xf>
    <xf numFmtId="0" fontId="83" fillId="11" borderId="0" xfId="0" applyFont="1" applyFill="1" applyBorder="1" applyAlignment="1"/>
    <xf numFmtId="0" fontId="1" fillId="0" borderId="0" xfId="0" applyFont="1" applyBorder="1" applyAlignment="1">
      <alignment horizontal="left"/>
    </xf>
    <xf numFmtId="0" fontId="4" fillId="11" borderId="68" xfId="0" applyFont="1" applyFill="1" applyBorder="1" applyAlignment="1">
      <alignment vertical="center"/>
    </xf>
    <xf numFmtId="0" fontId="1" fillId="11" borderId="0" xfId="0" applyFont="1" applyFill="1" applyBorder="1" applyAlignment="1">
      <alignment horizontal="center" vertical="center"/>
    </xf>
    <xf numFmtId="0" fontId="80" fillId="11" borderId="0" xfId="0" applyFont="1" applyFill="1" applyBorder="1" applyAlignment="1">
      <alignment horizontal="left"/>
    </xf>
    <xf numFmtId="0" fontId="1" fillId="11" borderId="66" xfId="0" applyFont="1" applyFill="1" applyBorder="1" applyAlignment="1"/>
    <xf numFmtId="0" fontId="0" fillId="0" borderId="67" xfId="0" applyBorder="1"/>
    <xf numFmtId="0" fontId="0" fillId="0" borderId="68" xfId="0" applyBorder="1"/>
    <xf numFmtId="0" fontId="3" fillId="17" borderId="53" xfId="0" applyFont="1" applyFill="1" applyBorder="1" applyAlignment="1">
      <alignment horizontal="center" vertical="center" wrapText="1"/>
    </xf>
    <xf numFmtId="0" fontId="13" fillId="5" borderId="58" xfId="0" applyFont="1" applyFill="1" applyBorder="1" applyAlignment="1">
      <alignment horizontal="center" vertical="center"/>
    </xf>
    <xf numFmtId="0" fontId="3" fillId="17" borderId="0" xfId="0" applyFont="1" applyFill="1" applyBorder="1" applyAlignment="1">
      <alignment horizontal="left" vertical="center" wrapText="1"/>
    </xf>
    <xf numFmtId="0" fontId="3" fillId="17" borderId="23" xfId="0" applyFont="1" applyFill="1" applyBorder="1" applyAlignment="1">
      <alignment horizontal="left" vertical="top"/>
    </xf>
    <xf numFmtId="0" fontId="3" fillId="17" borderId="15" xfId="0" applyFont="1" applyFill="1" applyBorder="1" applyAlignment="1">
      <alignment vertical="top"/>
    </xf>
    <xf numFmtId="0" fontId="3" fillId="17" borderId="14" xfId="0" applyFont="1" applyFill="1" applyBorder="1" applyAlignment="1">
      <alignment horizontal="left" vertical="top" wrapText="1"/>
    </xf>
    <xf numFmtId="0" fontId="3" fillId="0" borderId="53" xfId="0" applyFont="1" applyBorder="1" applyAlignment="1">
      <alignment horizontal="center" vertical="center"/>
    </xf>
    <xf numFmtId="0" fontId="3" fillId="11" borderId="53" xfId="0" applyFont="1" applyFill="1" applyBorder="1" applyAlignment="1">
      <alignment horizontal="center" vertical="center"/>
    </xf>
    <xf numFmtId="0" fontId="3" fillId="11" borderId="48" xfId="0" applyFont="1" applyFill="1" applyBorder="1" applyAlignment="1">
      <alignment horizontal="center" vertical="center"/>
    </xf>
    <xf numFmtId="0" fontId="16" fillId="0" borderId="53" xfId="0" applyFont="1" applyBorder="1" applyAlignment="1">
      <alignment horizontal="center" vertical="center"/>
    </xf>
    <xf numFmtId="0" fontId="16" fillId="0" borderId="2" xfId="0" applyFont="1" applyBorder="1" applyAlignment="1">
      <alignment horizontal="center" vertical="center"/>
    </xf>
    <xf numFmtId="0" fontId="3" fillId="17" borderId="23" xfId="0" applyFont="1" applyFill="1" applyBorder="1" applyAlignment="1">
      <alignment horizontal="left" vertical="center"/>
    </xf>
    <xf numFmtId="0" fontId="3" fillId="17" borderId="38" xfId="0" applyFont="1" applyFill="1" applyBorder="1" applyAlignment="1">
      <alignment horizontal="left" vertical="center"/>
    </xf>
    <xf numFmtId="0" fontId="104" fillId="11" borderId="53"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50" xfId="0" applyFont="1" applyFill="1" applyBorder="1" applyAlignment="1">
      <alignment horizontal="center" vertical="center"/>
    </xf>
    <xf numFmtId="0" fontId="16" fillId="38" borderId="53" xfId="0" applyFont="1" applyFill="1" applyBorder="1" applyAlignment="1">
      <alignment horizontal="center" vertical="center"/>
    </xf>
    <xf numFmtId="0" fontId="2" fillId="5" borderId="53" xfId="0" applyFont="1" applyFill="1" applyBorder="1" applyAlignment="1">
      <alignment horizontal="center" vertical="center"/>
    </xf>
    <xf numFmtId="2" fontId="2" fillId="5" borderId="53" xfId="0" applyNumberFormat="1" applyFont="1" applyFill="1" applyBorder="1" applyAlignment="1">
      <alignment horizontal="center" vertical="center"/>
    </xf>
    <xf numFmtId="0" fontId="2" fillId="22" borderId="53" xfId="0" applyFont="1" applyFill="1" applyBorder="1" applyAlignment="1">
      <alignment horizontal="center" vertical="center"/>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0" xfId="0" applyFont="1" applyBorder="1" applyAlignment="1">
      <alignment horizontal="center" vertical="center"/>
    </xf>
    <xf numFmtId="0" fontId="2" fillId="12" borderId="29"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2" borderId="34" xfId="0" applyFont="1" applyFill="1" applyBorder="1" applyAlignment="1">
      <alignment horizontal="center" vertical="center" wrapText="1"/>
    </xf>
    <xf numFmtId="0" fontId="13" fillId="5" borderId="1" xfId="0" applyFont="1" applyFill="1" applyBorder="1" applyAlignment="1">
      <alignment horizontal="center" vertical="center"/>
    </xf>
    <xf numFmtId="164" fontId="13" fillId="7" borderId="50" xfId="0" applyNumberFormat="1" applyFont="1" applyFill="1" applyBorder="1" applyAlignment="1">
      <alignment horizontal="center" vertical="center"/>
    </xf>
    <xf numFmtId="0" fontId="2" fillId="7" borderId="50" xfId="0" applyFont="1" applyFill="1" applyBorder="1" applyAlignment="1">
      <alignment horizontal="center" vertical="center"/>
    </xf>
    <xf numFmtId="0" fontId="1" fillId="0" borderId="65" xfId="0" applyFont="1" applyFill="1" applyBorder="1" applyAlignment="1">
      <alignment horizontal="center"/>
    </xf>
    <xf numFmtId="0" fontId="13" fillId="22" borderId="1" xfId="0" applyFont="1" applyFill="1" applyBorder="1" applyAlignment="1">
      <alignment horizontal="center" vertical="center"/>
    </xf>
    <xf numFmtId="0" fontId="24" fillId="39" borderId="91" xfId="0" applyFont="1" applyFill="1" applyBorder="1" applyAlignment="1">
      <alignment vertical="center"/>
    </xf>
    <xf numFmtId="0" fontId="3" fillId="11" borderId="4" xfId="0" applyFont="1" applyFill="1" applyBorder="1" applyAlignment="1">
      <alignment horizontal="center" vertical="center"/>
    </xf>
    <xf numFmtId="0" fontId="3" fillId="11" borderId="49" xfId="0" applyFont="1" applyFill="1" applyBorder="1" applyAlignment="1">
      <alignment horizontal="center" vertical="center"/>
    </xf>
    <xf numFmtId="0" fontId="1" fillId="11" borderId="69" xfId="0" applyFont="1" applyFill="1" applyBorder="1" applyAlignment="1">
      <alignment vertical="center" wrapText="1"/>
    </xf>
    <xf numFmtId="0" fontId="2" fillId="11" borderId="66" xfId="0" applyFont="1" applyFill="1" applyBorder="1" applyAlignment="1">
      <alignment horizontal="left" vertical="center"/>
    </xf>
    <xf numFmtId="0" fontId="101" fillId="0" borderId="65" xfId="0" applyFont="1" applyBorder="1"/>
    <xf numFmtId="0" fontId="101" fillId="0" borderId="0" xfId="0" applyFont="1" applyBorder="1" applyAlignment="1">
      <alignment vertical="center"/>
    </xf>
    <xf numFmtId="0" fontId="1" fillId="0" borderId="0" xfId="0" applyFont="1" applyBorder="1" applyAlignment="1">
      <alignment horizontal="left"/>
    </xf>
    <xf numFmtId="0" fontId="1" fillId="11" borderId="0" xfId="0" applyFont="1" applyFill="1" applyBorder="1" applyAlignment="1">
      <alignment horizontal="left"/>
    </xf>
    <xf numFmtId="0" fontId="101" fillId="0" borderId="65" xfId="0" applyFont="1" applyBorder="1" applyAlignment="1">
      <alignment horizontal="center"/>
    </xf>
    <xf numFmtId="0" fontId="101" fillId="11" borderId="65" xfId="0" applyFont="1" applyFill="1" applyBorder="1" applyAlignment="1">
      <alignment vertical="center"/>
    </xf>
    <xf numFmtId="0" fontId="101" fillId="0" borderId="67" xfId="0" applyFont="1" applyBorder="1" applyAlignment="1">
      <alignment horizontal="center"/>
    </xf>
    <xf numFmtId="0" fontId="1" fillId="11" borderId="67" xfId="0" applyFont="1" applyFill="1" applyBorder="1" applyAlignment="1"/>
    <xf numFmtId="0" fontId="101" fillId="0" borderId="67" xfId="0" applyFont="1" applyBorder="1" applyAlignment="1"/>
    <xf numFmtId="0" fontId="101" fillId="0" borderId="68" xfId="0" applyFont="1" applyBorder="1" applyAlignment="1"/>
    <xf numFmtId="0" fontId="106" fillId="0" borderId="67" xfId="0" applyFont="1" applyBorder="1" applyAlignment="1"/>
    <xf numFmtId="0" fontId="106" fillId="0" borderId="66" xfId="0" applyFont="1" applyBorder="1" applyAlignment="1"/>
    <xf numFmtId="0" fontId="106" fillId="11" borderId="0" xfId="0" applyFont="1" applyFill="1" applyBorder="1" applyAlignment="1"/>
    <xf numFmtId="0" fontId="58" fillId="0" borderId="0" xfId="0" applyFont="1" applyBorder="1"/>
    <xf numFmtId="0" fontId="0" fillId="0" borderId="75" xfId="0" applyBorder="1"/>
    <xf numFmtId="0" fontId="0" fillId="0" borderId="69" xfId="0" applyBorder="1"/>
    <xf numFmtId="0" fontId="0" fillId="0" borderId="70" xfId="0" applyBorder="1"/>
    <xf numFmtId="0" fontId="0" fillId="0" borderId="71" xfId="0" applyBorder="1"/>
    <xf numFmtId="0" fontId="86" fillId="0" borderId="66" xfId="0" applyFont="1" applyBorder="1"/>
    <xf numFmtId="0" fontId="86" fillId="0" borderId="67" xfId="0" applyFont="1" applyBorder="1"/>
    <xf numFmtId="0" fontId="86" fillId="0" borderId="68" xfId="0" applyFont="1" applyBorder="1"/>
    <xf numFmtId="0" fontId="86" fillId="0" borderId="66" xfId="0" applyFont="1" applyFill="1" applyBorder="1"/>
    <xf numFmtId="0" fontId="58" fillId="0" borderId="77" xfId="0" applyFont="1" applyBorder="1"/>
    <xf numFmtId="0" fontId="24" fillId="39" borderId="98" xfId="0" applyFont="1" applyFill="1" applyBorder="1" applyAlignment="1">
      <alignment vertical="center"/>
    </xf>
    <xf numFmtId="0" fontId="62" fillId="17" borderId="3" xfId="0" applyFont="1" applyFill="1" applyBorder="1" applyAlignment="1">
      <alignment horizontal="left" vertical="center"/>
    </xf>
    <xf numFmtId="0" fontId="3" fillId="17" borderId="8" xfId="0" applyFont="1" applyFill="1" applyBorder="1" applyAlignment="1">
      <alignment vertical="center" wrapText="1"/>
    </xf>
    <xf numFmtId="0" fontId="62" fillId="17" borderId="8" xfId="0" applyFont="1" applyFill="1" applyBorder="1" applyAlignment="1">
      <alignment horizontal="left" vertical="center"/>
    </xf>
    <xf numFmtId="0" fontId="62" fillId="17" borderId="20" xfId="0" applyFont="1" applyFill="1" applyBorder="1" applyAlignment="1">
      <alignment horizontal="left" vertical="center"/>
    </xf>
    <xf numFmtId="0" fontId="101" fillId="0" borderId="66" xfId="0" applyFont="1" applyBorder="1" applyAlignment="1">
      <alignment vertical="center"/>
    </xf>
    <xf numFmtId="0" fontId="101" fillId="0" borderId="67" xfId="0" applyFont="1" applyBorder="1" applyAlignment="1">
      <alignment vertical="center"/>
    </xf>
    <xf numFmtId="0" fontId="101" fillId="0" borderId="68" xfId="0" applyFont="1" applyBorder="1" applyAlignment="1">
      <alignment vertical="center"/>
    </xf>
    <xf numFmtId="0" fontId="111" fillId="0" borderId="67" xfId="0" applyFont="1" applyBorder="1" applyAlignment="1"/>
    <xf numFmtId="0" fontId="106" fillId="0" borderId="66" xfId="0" applyFont="1" applyBorder="1" applyAlignment="1">
      <alignment vertical="center"/>
    </xf>
    <xf numFmtId="0" fontId="106" fillId="0" borderId="67" xfId="0" applyFont="1" applyBorder="1" applyAlignment="1">
      <alignment vertical="center"/>
    </xf>
    <xf numFmtId="0" fontId="101" fillId="11" borderId="75" xfId="0" applyFont="1" applyFill="1" applyBorder="1" applyAlignment="1">
      <alignment horizontal="left" vertical="center"/>
    </xf>
    <xf numFmtId="0" fontId="101" fillId="11" borderId="77" xfId="0" applyFont="1" applyFill="1" applyBorder="1" applyAlignment="1">
      <alignment horizontal="left" vertical="center"/>
    </xf>
    <xf numFmtId="0" fontId="101" fillId="11" borderId="70" xfId="0" applyFont="1" applyFill="1" applyBorder="1"/>
    <xf numFmtId="0" fontId="101" fillId="11" borderId="71" xfId="0" applyFont="1" applyFill="1" applyBorder="1"/>
    <xf numFmtId="0" fontId="101" fillId="11" borderId="66" xfId="0" applyFont="1" applyFill="1" applyBorder="1" applyAlignment="1">
      <alignment horizontal="left" vertical="center"/>
    </xf>
    <xf numFmtId="0" fontId="101" fillId="11" borderId="68" xfId="0" applyFont="1" applyFill="1" applyBorder="1" applyAlignment="1">
      <alignment horizontal="left" vertical="center"/>
    </xf>
    <xf numFmtId="0" fontId="101" fillId="11" borderId="65" xfId="0" applyFont="1" applyFill="1" applyBorder="1" applyAlignment="1">
      <alignment horizontal="left" vertical="center"/>
    </xf>
    <xf numFmtId="0" fontId="101" fillId="11" borderId="67" xfId="0" applyFont="1" applyFill="1" applyBorder="1" applyAlignment="1">
      <alignment horizontal="left"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2" xfId="0" applyFont="1" applyBorder="1" applyAlignment="1">
      <alignment horizontal="center" vertical="center"/>
    </xf>
    <xf numFmtId="0" fontId="1" fillId="0" borderId="68" xfId="0" applyFont="1" applyBorder="1" applyAlignment="1">
      <alignment horizontal="center"/>
    </xf>
    <xf numFmtId="0" fontId="1" fillId="0" borderId="65" xfId="0" applyFont="1" applyBorder="1" applyAlignment="1">
      <alignment horizontal="center"/>
    </xf>
    <xf numFmtId="0" fontId="1" fillId="0" borderId="66" xfId="0" applyFont="1" applyBorder="1" applyAlignment="1"/>
    <xf numFmtId="0" fontId="1" fillId="0" borderId="68" xfId="0" applyFont="1" applyBorder="1" applyAlignment="1"/>
    <xf numFmtId="0" fontId="62" fillId="17" borderId="9" xfId="0" applyFont="1" applyFill="1" applyBorder="1" applyAlignment="1">
      <alignment horizontal="left" vertical="center"/>
    </xf>
    <xf numFmtId="0" fontId="86" fillId="0" borderId="73" xfId="0" applyFont="1" applyBorder="1" applyAlignment="1">
      <alignment vertical="center"/>
    </xf>
    <xf numFmtId="0" fontId="86" fillId="0" borderId="74" xfId="0" applyFont="1" applyBorder="1" applyAlignment="1">
      <alignment vertical="center"/>
    </xf>
    <xf numFmtId="0" fontId="86" fillId="0" borderId="75" xfId="0" applyFont="1" applyBorder="1" applyAlignment="1">
      <alignment vertical="center"/>
    </xf>
    <xf numFmtId="0" fontId="86" fillId="0" borderId="69" xfId="0" applyFont="1" applyBorder="1" applyAlignment="1">
      <alignment vertical="center"/>
    </xf>
    <xf numFmtId="0" fontId="86" fillId="0" borderId="70" xfId="0" applyFont="1" applyBorder="1" applyAlignment="1">
      <alignment vertical="center"/>
    </xf>
    <xf numFmtId="0" fontId="86" fillId="0" borderId="71" xfId="0" applyFont="1" applyBorder="1" applyAlignment="1">
      <alignment vertical="center"/>
    </xf>
    <xf numFmtId="0" fontId="86" fillId="0" borderId="76" xfId="0" applyFont="1" applyFill="1" applyBorder="1"/>
    <xf numFmtId="0" fontId="83" fillId="0" borderId="105" xfId="0" applyFont="1" applyBorder="1" applyAlignment="1">
      <alignment horizontal="left"/>
    </xf>
    <xf numFmtId="0" fontId="83" fillId="0" borderId="107" xfId="0" applyFont="1" applyBorder="1" applyAlignment="1">
      <alignment horizontal="left"/>
    </xf>
    <xf numFmtId="20" fontId="83" fillId="11" borderId="109" xfId="0" applyNumberFormat="1" applyFont="1" applyFill="1" applyBorder="1" applyAlignment="1">
      <alignment horizontal="left" vertical="center"/>
    </xf>
    <xf numFmtId="20" fontId="83" fillId="11" borderId="105" xfId="0" applyNumberFormat="1" applyFont="1" applyFill="1" applyBorder="1" applyAlignment="1">
      <alignment horizontal="left" vertical="center"/>
    </xf>
    <xf numFmtId="20" fontId="83" fillId="11" borderId="108" xfId="0" applyNumberFormat="1" applyFont="1" applyFill="1" applyBorder="1" applyAlignment="1">
      <alignment horizontal="left" vertical="center"/>
    </xf>
    <xf numFmtId="20" fontId="83" fillId="11" borderId="11" xfId="0" applyNumberFormat="1" applyFont="1" applyFill="1" applyBorder="1" applyAlignment="1">
      <alignment horizontal="left" vertical="center"/>
    </xf>
    <xf numFmtId="3" fontId="80" fillId="0" borderId="11" xfId="0" applyNumberFormat="1" applyFont="1" applyBorder="1" applyAlignment="1"/>
    <xf numFmtId="0" fontId="83" fillId="0" borderId="11" xfId="0" applyFont="1" applyBorder="1"/>
    <xf numFmtId="20" fontId="83" fillId="0" borderId="7" xfId="0" applyNumberFormat="1" applyFont="1" applyBorder="1" applyAlignment="1">
      <alignment horizontal="left"/>
    </xf>
    <xf numFmtId="0" fontId="84" fillId="0" borderId="66" xfId="0" applyFont="1" applyBorder="1"/>
    <xf numFmtId="0" fontId="84" fillId="0" borderId="67" xfId="0" applyFont="1" applyBorder="1"/>
    <xf numFmtId="0" fontId="83" fillId="0" borderId="0" xfId="0" applyFont="1" applyBorder="1"/>
    <xf numFmtId="0" fontId="108" fillId="0" borderId="73" xfId="0" applyFont="1" applyBorder="1" applyAlignment="1">
      <alignment vertical="center"/>
    </xf>
    <xf numFmtId="0" fontId="108" fillId="0" borderId="74" xfId="0" applyFont="1" applyBorder="1" applyAlignment="1">
      <alignment vertical="center"/>
    </xf>
    <xf numFmtId="0" fontId="108" fillId="0" borderId="76" xfId="0" applyFont="1" applyBorder="1" applyAlignment="1">
      <alignment vertical="center"/>
    </xf>
    <xf numFmtId="0" fontId="108" fillId="0" borderId="0" xfId="0" applyFont="1" applyBorder="1" applyAlignment="1">
      <alignment vertical="center"/>
    </xf>
    <xf numFmtId="0" fontId="108" fillId="0" borderId="69" xfId="0" applyFont="1" applyBorder="1" applyAlignment="1">
      <alignment vertical="center"/>
    </xf>
    <xf numFmtId="0" fontId="108" fillId="0" borderId="70" xfId="0" applyFont="1" applyBorder="1" applyAlignment="1">
      <alignment vertical="center"/>
    </xf>
    <xf numFmtId="0" fontId="101" fillId="0" borderId="68" xfId="0" applyFont="1" applyBorder="1" applyAlignment="1">
      <alignment horizontal="center"/>
    </xf>
    <xf numFmtId="0" fontId="0" fillId="11" borderId="0" xfId="0" applyFont="1" applyFill="1" applyBorder="1" applyAlignment="1">
      <alignment horizontal="left"/>
    </xf>
    <xf numFmtId="0" fontId="1" fillId="0" borderId="115" xfId="0" applyFont="1" applyBorder="1" applyAlignment="1">
      <alignment horizontal="center"/>
    </xf>
    <xf numFmtId="0" fontId="2" fillId="11" borderId="76" xfId="0" applyFont="1" applyFill="1" applyBorder="1" applyAlignment="1">
      <alignment vertical="center" wrapText="1"/>
    </xf>
    <xf numFmtId="0" fontId="106" fillId="0" borderId="65" xfId="0" applyFont="1" applyBorder="1" applyAlignment="1">
      <alignment horizontal="left" vertical="center"/>
    </xf>
    <xf numFmtId="0" fontId="113" fillId="0" borderId="66" xfId="2" applyFont="1" applyBorder="1" applyAlignment="1">
      <alignment horizontal="left" vertical="center"/>
    </xf>
    <xf numFmtId="0" fontId="101" fillId="11" borderId="0" xfId="0" applyFont="1" applyFill="1" applyBorder="1" applyAlignment="1">
      <alignment horizontal="left"/>
    </xf>
    <xf numFmtId="0" fontId="101" fillId="11" borderId="0" xfId="0" applyFont="1" applyFill="1" applyBorder="1" applyAlignment="1"/>
    <xf numFmtId="0" fontId="101" fillId="11" borderId="0" xfId="0" applyFont="1" applyFill="1" applyBorder="1" applyAlignment="1">
      <alignment vertical="center"/>
    </xf>
    <xf numFmtId="3" fontId="106" fillId="0" borderId="66" xfId="0" quotePrefix="1" applyNumberFormat="1" applyFont="1" applyBorder="1" applyAlignment="1">
      <alignment horizontal="left" vertical="center"/>
    </xf>
    <xf numFmtId="3" fontId="106" fillId="0" borderId="67" xfId="0" quotePrefix="1" applyNumberFormat="1" applyFont="1" applyBorder="1" applyAlignment="1">
      <alignment horizontal="left" vertical="center"/>
    </xf>
    <xf numFmtId="3" fontId="106" fillId="0" borderId="68" xfId="0" quotePrefix="1" applyNumberFormat="1" applyFont="1" applyBorder="1" applyAlignment="1">
      <alignment horizontal="left" vertical="center"/>
    </xf>
    <xf numFmtId="3" fontId="106" fillId="0" borderId="73" xfId="0" quotePrefix="1" applyNumberFormat="1" applyFont="1" applyBorder="1" applyAlignment="1">
      <alignment horizontal="left" vertical="center"/>
    </xf>
    <xf numFmtId="3" fontId="106" fillId="0" borderId="74" xfId="0" quotePrefix="1" applyNumberFormat="1" applyFont="1" applyBorder="1" applyAlignment="1">
      <alignment horizontal="left" vertical="center"/>
    </xf>
    <xf numFmtId="3" fontId="106" fillId="0" borderId="75" xfId="0" quotePrefix="1" applyNumberFormat="1" applyFont="1" applyBorder="1" applyAlignment="1">
      <alignment horizontal="left" vertical="center"/>
    </xf>
    <xf numFmtId="0" fontId="12" fillId="11" borderId="0" xfId="0" applyFont="1" applyFill="1" applyBorder="1" applyAlignment="1">
      <alignment vertical="center" wrapText="1"/>
    </xf>
    <xf numFmtId="0" fontId="106" fillId="11" borderId="0" xfId="0" applyFont="1" applyFill="1" applyBorder="1" applyAlignment="1">
      <alignment vertical="center"/>
    </xf>
    <xf numFmtId="0" fontId="101" fillId="0" borderId="66" xfId="0" applyFont="1" applyFill="1" applyBorder="1" applyAlignment="1">
      <alignment horizontal="left" vertical="center"/>
    </xf>
    <xf numFmtId="0" fontId="101" fillId="0" borderId="65" xfId="0" applyFont="1" applyBorder="1" applyAlignment="1">
      <alignment vertical="center"/>
    </xf>
    <xf numFmtId="0" fontId="108" fillId="11" borderId="0" xfId="0" applyFont="1" applyFill="1" applyBorder="1" applyAlignment="1">
      <alignment vertical="center" wrapText="1"/>
    </xf>
    <xf numFmtId="0" fontId="1" fillId="42" borderId="66" xfId="0" applyFont="1" applyFill="1" applyBorder="1" applyAlignment="1">
      <alignment vertical="center"/>
    </xf>
    <xf numFmtId="0" fontId="1" fillId="42" borderId="67" xfId="0" applyFont="1" applyFill="1" applyBorder="1" applyAlignment="1">
      <alignment vertical="center"/>
    </xf>
    <xf numFmtId="0" fontId="1" fillId="42" borderId="72" xfId="0" applyFont="1" applyFill="1" applyBorder="1" applyAlignment="1">
      <alignment horizontal="center" vertical="center"/>
    </xf>
    <xf numFmtId="0" fontId="80" fillId="11" borderId="0" xfId="0" applyFont="1" applyFill="1" applyBorder="1" applyAlignment="1">
      <alignment horizontal="center"/>
    </xf>
    <xf numFmtId="0" fontId="106" fillId="11" borderId="0" xfId="0" applyFont="1" applyFill="1" applyBorder="1" applyAlignment="1">
      <alignment wrapText="1"/>
    </xf>
    <xf numFmtId="0" fontId="101" fillId="42" borderId="66" xfId="0" applyFont="1" applyFill="1" applyBorder="1" applyAlignment="1">
      <alignment horizontal="center"/>
    </xf>
    <xf numFmtId="0" fontId="101" fillId="42" borderId="67" xfId="0" applyFont="1" applyFill="1" applyBorder="1" applyAlignment="1">
      <alignment horizontal="center"/>
    </xf>
    <xf numFmtId="0" fontId="101" fillId="42" borderId="68" xfId="0" applyFont="1" applyFill="1" applyBorder="1" applyAlignment="1">
      <alignment horizontal="center"/>
    </xf>
    <xf numFmtId="0" fontId="1" fillId="42" borderId="67" xfId="0" applyFont="1" applyFill="1" applyBorder="1" applyAlignment="1"/>
    <xf numFmtId="0" fontId="1" fillId="42" borderId="68" xfId="0" applyFont="1" applyFill="1" applyBorder="1" applyAlignment="1"/>
    <xf numFmtId="0" fontId="1" fillId="42" borderId="116" xfId="0" applyFont="1" applyFill="1" applyBorder="1" applyAlignment="1"/>
    <xf numFmtId="0" fontId="101" fillId="11" borderId="65" xfId="0" applyFont="1" applyFill="1" applyBorder="1" applyAlignment="1"/>
    <xf numFmtId="0" fontId="106" fillId="11" borderId="65" xfId="0" applyFont="1" applyFill="1" applyBorder="1" applyAlignment="1">
      <alignment vertical="center" wrapText="1"/>
    </xf>
    <xf numFmtId="0" fontId="101" fillId="11" borderId="65" xfId="0" applyFont="1" applyFill="1" applyBorder="1" applyAlignment="1">
      <alignment horizontal="center"/>
    </xf>
    <xf numFmtId="0" fontId="106" fillId="0" borderId="66" xfId="0" applyFont="1" applyBorder="1"/>
    <xf numFmtId="0" fontId="106" fillId="0" borderId="67" xfId="0" applyFont="1" applyBorder="1"/>
    <xf numFmtId="0" fontId="106" fillId="0" borderId="68" xfId="0" applyFont="1" applyBorder="1"/>
    <xf numFmtId="0" fontId="4" fillId="42" borderId="66" xfId="0" applyFont="1" applyFill="1" applyBorder="1"/>
    <xf numFmtId="0" fontId="4" fillId="42" borderId="67" xfId="0" applyFont="1" applyFill="1" applyBorder="1"/>
    <xf numFmtId="0" fontId="106" fillId="42" borderId="67" xfId="0" applyFont="1" applyFill="1" applyBorder="1" applyAlignment="1">
      <alignment wrapText="1"/>
    </xf>
    <xf numFmtId="0" fontId="4" fillId="42" borderId="68" xfId="0" applyFont="1" applyFill="1" applyBorder="1"/>
    <xf numFmtId="0" fontId="4" fillId="42" borderId="73" xfId="0" applyFont="1" applyFill="1" applyBorder="1"/>
    <xf numFmtId="0" fontId="4" fillId="42" borderId="74" xfId="0" applyFont="1" applyFill="1" applyBorder="1"/>
    <xf numFmtId="0" fontId="86" fillId="0" borderId="66" xfId="0" applyFont="1" applyBorder="1" applyAlignment="1">
      <alignment horizontal="left"/>
    </xf>
    <xf numFmtId="0" fontId="86" fillId="0" borderId="67" xfId="0" applyFont="1" applyBorder="1" applyAlignment="1">
      <alignment horizontal="left"/>
    </xf>
    <xf numFmtId="0" fontId="86" fillId="0" borderId="68" xfId="0" applyFont="1" applyBorder="1" applyAlignment="1">
      <alignment horizontal="left"/>
    </xf>
    <xf numFmtId="0" fontId="101" fillId="0" borderId="66" xfId="0" applyFont="1" applyBorder="1" applyAlignment="1">
      <alignment horizontal="left"/>
    </xf>
    <xf numFmtId="0" fontId="101" fillId="0" borderId="67" xfId="0" applyFont="1" applyBorder="1" applyAlignment="1">
      <alignment horizontal="left"/>
    </xf>
    <xf numFmtId="0" fontId="101" fillId="0" borderId="68" xfId="0" applyFont="1" applyBorder="1" applyAlignment="1">
      <alignment horizontal="left"/>
    </xf>
    <xf numFmtId="0" fontId="12" fillId="42" borderId="66" xfId="0" applyFont="1" applyFill="1" applyBorder="1" applyAlignment="1">
      <alignment horizontal="left"/>
    </xf>
    <xf numFmtId="0" fontId="12" fillId="42" borderId="67" xfId="0" applyFont="1" applyFill="1" applyBorder="1" applyAlignment="1">
      <alignment horizontal="left"/>
    </xf>
    <xf numFmtId="0" fontId="12" fillId="42" borderId="68" xfId="0" applyFont="1" applyFill="1" applyBorder="1" applyAlignment="1">
      <alignment horizontal="left"/>
    </xf>
    <xf numFmtId="0" fontId="101" fillId="11" borderId="66" xfId="0" applyFont="1" applyFill="1" applyBorder="1" applyAlignment="1">
      <alignment horizontal="left" vertical="center" wrapText="1"/>
    </xf>
    <xf numFmtId="0" fontId="101" fillId="11" borderId="68" xfId="0" applyFont="1" applyFill="1" applyBorder="1" applyAlignment="1">
      <alignment horizontal="left" vertical="center" wrapText="1"/>
    </xf>
    <xf numFmtId="3" fontId="80" fillId="0" borderId="108" xfId="0" applyNumberFormat="1" applyFont="1" applyBorder="1" applyAlignment="1">
      <alignment horizontal="left"/>
    </xf>
    <xf numFmtId="3" fontId="80" fillId="0" borderId="11" xfId="0" applyNumberFormat="1" applyFont="1" applyBorder="1" applyAlignment="1">
      <alignment horizontal="left"/>
    </xf>
    <xf numFmtId="3" fontId="80" fillId="0" borderId="97" xfId="0" applyNumberFormat="1" applyFont="1" applyBorder="1" applyAlignment="1">
      <alignment horizontal="left"/>
    </xf>
    <xf numFmtId="0" fontId="2" fillId="0" borderId="68" xfId="0" applyFont="1" applyBorder="1" applyAlignment="1">
      <alignment horizontal="center"/>
    </xf>
    <xf numFmtId="0" fontId="80" fillId="0" borderId="108" xfId="0" applyFont="1" applyBorder="1" applyAlignment="1">
      <alignment horizontal="left"/>
    </xf>
    <xf numFmtId="0" fontId="80" fillId="0" borderId="11" xfId="0" applyFont="1" applyBorder="1" applyAlignment="1">
      <alignment horizontal="left"/>
    </xf>
    <xf numFmtId="0" fontId="0" fillId="0" borderId="65" xfId="0" applyBorder="1" applyAlignment="1">
      <alignment horizontal="center"/>
    </xf>
    <xf numFmtId="0" fontId="1" fillId="0" borderId="68" xfId="0" applyFont="1" applyBorder="1" applyAlignment="1">
      <alignment horizontal="center"/>
    </xf>
    <xf numFmtId="0" fontId="101" fillId="11" borderId="73" xfId="0" applyFont="1" applyFill="1" applyBorder="1" applyAlignment="1">
      <alignment horizontal="left" vertical="center" wrapText="1"/>
    </xf>
    <xf numFmtId="0" fontId="101" fillId="11" borderId="75" xfId="0" applyFont="1" applyFill="1" applyBorder="1" applyAlignment="1">
      <alignment horizontal="left" vertical="center" wrapText="1"/>
    </xf>
    <xf numFmtId="0" fontId="101" fillId="11" borderId="0" xfId="0" applyFont="1" applyFill="1" applyBorder="1" applyAlignment="1">
      <alignment horizontal="left" vertical="center" wrapText="1"/>
    </xf>
    <xf numFmtId="0" fontId="10" fillId="39" borderId="66" xfId="0" applyFont="1" applyFill="1" applyBorder="1" applyAlignment="1">
      <alignment horizontal="center"/>
    </xf>
    <xf numFmtId="0" fontId="1" fillId="0" borderId="65" xfId="0" applyFont="1" applyBorder="1" applyAlignment="1">
      <alignment horizontal="center"/>
    </xf>
    <xf numFmtId="0" fontId="80" fillId="0" borderId="97" xfId="0" applyFont="1" applyBorder="1" applyAlignment="1">
      <alignment horizontal="left"/>
    </xf>
    <xf numFmtId="0" fontId="83" fillId="0" borderId="11" xfId="0" applyFont="1" applyBorder="1" applyAlignment="1">
      <alignment horizontal="left"/>
    </xf>
    <xf numFmtId="0" fontId="83" fillId="0" borderId="97" xfId="0" applyFont="1" applyBorder="1" applyAlignment="1">
      <alignment horizontal="left"/>
    </xf>
    <xf numFmtId="0" fontId="2" fillId="0" borderId="68" xfId="0" applyFont="1" applyBorder="1" applyAlignment="1">
      <alignment horizontal="left"/>
    </xf>
    <xf numFmtId="0" fontId="101" fillId="11" borderId="74" xfId="0" applyFont="1" applyFill="1" applyBorder="1" applyAlignment="1">
      <alignment horizontal="left" vertical="center"/>
    </xf>
    <xf numFmtId="0" fontId="101" fillId="11" borderId="0" xfId="0" applyFont="1" applyFill="1" applyBorder="1" applyAlignment="1">
      <alignment horizontal="left" vertical="center"/>
    </xf>
    <xf numFmtId="0" fontId="101" fillId="11" borderId="0" xfId="0" applyFont="1" applyFill="1" applyAlignment="1">
      <alignment horizontal="left" vertical="center" wrapText="1"/>
    </xf>
    <xf numFmtId="0" fontId="105" fillId="11" borderId="0" xfId="0" applyFont="1" applyFill="1" applyAlignment="1">
      <alignment horizontal="center" vertical="center"/>
    </xf>
    <xf numFmtId="0" fontId="108" fillId="11" borderId="0" xfId="0" applyFont="1" applyFill="1" applyAlignment="1">
      <alignment horizontal="left" vertical="center" wrapText="1"/>
    </xf>
    <xf numFmtId="167" fontId="114" fillId="11" borderId="0" xfId="0" applyNumberFormat="1" applyFont="1" applyFill="1" applyAlignment="1">
      <alignment horizontal="left" vertical="center" wrapText="1"/>
    </xf>
    <xf numFmtId="0" fontId="114" fillId="43" borderId="65" xfId="0" applyFont="1" applyFill="1" applyBorder="1" applyAlignment="1">
      <alignment vertical="center"/>
    </xf>
    <xf numFmtId="0" fontId="114" fillId="11" borderId="0" xfId="0" applyFont="1" applyFill="1" applyBorder="1" applyAlignment="1">
      <alignment vertical="center"/>
    </xf>
    <xf numFmtId="0" fontId="60" fillId="11" borderId="0" xfId="0" applyFont="1" applyFill="1" applyBorder="1"/>
    <xf numFmtId="3" fontId="80" fillId="11" borderId="65" xfId="0" applyNumberFormat="1" applyFont="1" applyFill="1" applyBorder="1" applyAlignment="1">
      <alignment vertical="center"/>
    </xf>
    <xf numFmtId="3" fontId="80" fillId="11" borderId="65" xfId="0" applyNumberFormat="1" applyFont="1" applyFill="1" applyBorder="1" applyAlignment="1">
      <alignment horizontal="left" vertical="center"/>
    </xf>
    <xf numFmtId="3" fontId="80" fillId="0" borderId="97" xfId="0" applyNumberFormat="1" applyFont="1" applyBorder="1" applyAlignment="1"/>
    <xf numFmtId="0" fontId="83" fillId="0" borderId="97" xfId="0" applyFont="1" applyBorder="1"/>
    <xf numFmtId="20" fontId="83" fillId="11" borderId="97" xfId="0" applyNumberFormat="1" applyFont="1" applyFill="1" applyBorder="1" applyAlignment="1">
      <alignment horizontal="left" vertical="center"/>
    </xf>
    <xf numFmtId="20" fontId="83" fillId="11" borderId="107" xfId="0" applyNumberFormat="1" applyFont="1" applyFill="1" applyBorder="1" applyAlignment="1">
      <alignment horizontal="left" vertical="center"/>
    </xf>
    <xf numFmtId="0" fontId="105" fillId="11" borderId="0" xfId="0" applyFont="1" applyFill="1" applyBorder="1" applyAlignment="1">
      <alignment vertical="center" wrapText="1"/>
    </xf>
    <xf numFmtId="0" fontId="2" fillId="0" borderId="68" xfId="0" applyFont="1" applyBorder="1" applyAlignment="1"/>
    <xf numFmtId="0" fontId="105" fillId="11" borderId="0" xfId="0" applyFont="1" applyFill="1" applyBorder="1" applyAlignment="1">
      <alignment vertical="center"/>
    </xf>
    <xf numFmtId="0" fontId="2" fillId="0" borderId="67" xfId="0" applyFont="1" applyBorder="1" applyAlignment="1"/>
    <xf numFmtId="3" fontId="100" fillId="11" borderId="65" xfId="0" applyNumberFormat="1" applyFont="1" applyFill="1" applyBorder="1" applyAlignment="1">
      <alignment horizontal="center" vertical="center"/>
    </xf>
    <xf numFmtId="14" fontId="106" fillId="0" borderId="65" xfId="0" applyNumberFormat="1" applyFont="1" applyBorder="1" applyAlignment="1">
      <alignment horizontal="center" vertical="center"/>
    </xf>
    <xf numFmtId="20" fontId="106" fillId="0" borderId="65" xfId="0" applyNumberFormat="1" applyFont="1" applyBorder="1" applyAlignment="1">
      <alignment horizontal="center" vertical="center"/>
    </xf>
    <xf numFmtId="0" fontId="106" fillId="0" borderId="65" xfId="0" applyFont="1" applyBorder="1" applyAlignment="1">
      <alignment horizontal="center" vertical="center"/>
    </xf>
    <xf numFmtId="0" fontId="117" fillId="0" borderId="11" xfId="0" applyFont="1" applyBorder="1" applyAlignment="1">
      <alignment horizontal="center"/>
    </xf>
    <xf numFmtId="0" fontId="101" fillId="11" borderId="76" xfId="0" applyFont="1" applyFill="1" applyBorder="1" applyAlignment="1">
      <alignment vertical="center"/>
    </xf>
    <xf numFmtId="0" fontId="2" fillId="0" borderId="67" xfId="0" applyFont="1" applyBorder="1" applyAlignment="1">
      <alignment horizontal="center"/>
    </xf>
    <xf numFmtId="0" fontId="2" fillId="0" borderId="67" xfId="0" applyFont="1" applyBorder="1" applyAlignment="1">
      <alignment horizontal="left"/>
    </xf>
    <xf numFmtId="0" fontId="107" fillId="11" borderId="65" xfId="0" applyFont="1" applyFill="1" applyBorder="1" applyAlignment="1">
      <alignment horizontal="left" vertical="center"/>
    </xf>
    <xf numFmtId="0" fontId="58" fillId="11" borderId="0" xfId="0" applyFont="1" applyFill="1" applyBorder="1" applyAlignment="1">
      <alignment horizontal="left" vertical="center"/>
    </xf>
    <xf numFmtId="0" fontId="12" fillId="42" borderId="66" xfId="0" applyFont="1" applyFill="1" applyBorder="1" applyAlignment="1"/>
    <xf numFmtId="0" fontId="12" fillId="42" borderId="67" xfId="0" applyFont="1" applyFill="1" applyBorder="1" applyAlignment="1"/>
    <xf numFmtId="0" fontId="12" fillId="42" borderId="68" xfId="0" applyFont="1" applyFill="1" applyBorder="1" applyAlignment="1"/>
    <xf numFmtId="167" fontId="114" fillId="11" borderId="0" xfId="0" applyNumberFormat="1" applyFont="1" applyFill="1" applyBorder="1" applyAlignment="1">
      <alignment vertical="center" wrapText="1"/>
    </xf>
    <xf numFmtId="0" fontId="111" fillId="43" borderId="65" xfId="0" applyFont="1" applyFill="1" applyBorder="1" applyAlignment="1">
      <alignment vertical="center"/>
    </xf>
    <xf numFmtId="0" fontId="111" fillId="43" borderId="65" xfId="0" applyFont="1" applyFill="1" applyBorder="1" applyAlignment="1">
      <alignment horizontal="left" vertical="center"/>
    </xf>
    <xf numFmtId="0" fontId="20" fillId="43" borderId="65" xfId="2" applyFont="1" applyFill="1" applyBorder="1" applyAlignment="1">
      <alignment horizontal="left"/>
    </xf>
    <xf numFmtId="0" fontId="123" fillId="43" borderId="65" xfId="2" applyFont="1" applyFill="1" applyBorder="1" applyAlignment="1">
      <alignment horizontal="left"/>
    </xf>
    <xf numFmtId="0" fontId="12" fillId="0" borderId="71" xfId="0" applyFont="1" applyBorder="1" applyAlignment="1">
      <alignment vertical="center"/>
    </xf>
    <xf numFmtId="0" fontId="101" fillId="0" borderId="69" xfId="0" applyFont="1" applyBorder="1" applyAlignment="1">
      <alignment vertical="center"/>
    </xf>
    <xf numFmtId="0" fontId="101" fillId="0" borderId="70" xfId="0" applyFont="1" applyBorder="1" applyAlignment="1">
      <alignment vertical="center"/>
    </xf>
    <xf numFmtId="0" fontId="101" fillId="0" borderId="71" xfId="0" applyFont="1" applyBorder="1" applyAlignment="1">
      <alignment vertical="center"/>
    </xf>
    <xf numFmtId="0" fontId="1" fillId="42" borderId="68" xfId="0" applyFont="1" applyFill="1" applyBorder="1" applyAlignment="1">
      <alignment vertical="center"/>
    </xf>
    <xf numFmtId="0" fontId="12" fillId="0" borderId="70" xfId="0" applyFont="1" applyBorder="1" applyAlignment="1">
      <alignment vertical="center"/>
    </xf>
    <xf numFmtId="0" fontId="2" fillId="0" borderId="66" xfId="0" applyFont="1" applyBorder="1" applyAlignment="1">
      <alignment horizontal="left" vertical="center"/>
    </xf>
    <xf numFmtId="0" fontId="2" fillId="0" borderId="68" xfId="0" applyFont="1" applyBorder="1" applyAlignment="1">
      <alignment horizontal="left" vertical="center"/>
    </xf>
    <xf numFmtId="0" fontId="2" fillId="0" borderId="65" xfId="0" applyFont="1" applyBorder="1" applyAlignment="1">
      <alignment horizontal="left" vertical="center"/>
    </xf>
    <xf numFmtId="0" fontId="6" fillId="0" borderId="66" xfId="0" applyFont="1" applyBorder="1" applyAlignment="1">
      <alignment horizontal="left" vertical="center"/>
    </xf>
    <xf numFmtId="0" fontId="2" fillId="0" borderId="67" xfId="0" applyFont="1" applyBorder="1" applyAlignment="1">
      <alignment horizontal="left" vertical="center"/>
    </xf>
    <xf numFmtId="0" fontId="116" fillId="0" borderId="65" xfId="2" applyFont="1" applyBorder="1" applyAlignment="1">
      <alignment vertical="center"/>
    </xf>
    <xf numFmtId="0" fontId="58" fillId="0" borderId="67" xfId="0" applyFont="1" applyBorder="1" applyAlignment="1">
      <alignment vertical="center"/>
    </xf>
    <xf numFmtId="0" fontId="58" fillId="0" borderId="68" xfId="0" applyFont="1" applyBorder="1" applyAlignment="1">
      <alignment vertical="center"/>
    </xf>
    <xf numFmtId="0" fontId="107" fillId="11" borderId="65" xfId="0" applyFont="1" applyFill="1" applyBorder="1" applyAlignment="1">
      <alignment horizontal="center" vertical="center"/>
    </xf>
    <xf numFmtId="0" fontId="0" fillId="0" borderId="66" xfId="0" applyBorder="1" applyAlignment="1">
      <alignment vertical="center"/>
    </xf>
    <xf numFmtId="0" fontId="0" fillId="0" borderId="67"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10" fillId="0" borderId="67" xfId="0" applyFont="1" applyBorder="1" applyAlignment="1"/>
    <xf numFmtId="0" fontId="110" fillId="0" borderId="68" xfId="0" applyFont="1" applyBorder="1" applyAlignment="1"/>
    <xf numFmtId="0" fontId="114" fillId="0" borderId="67" xfId="0" applyFont="1" applyBorder="1" applyAlignment="1"/>
    <xf numFmtId="0" fontId="114" fillId="0" borderId="68" xfId="0" applyFont="1" applyBorder="1" applyAlignment="1"/>
    <xf numFmtId="0" fontId="127" fillId="11" borderId="0" xfId="0" applyFont="1" applyFill="1" applyBorder="1" applyAlignment="1"/>
    <xf numFmtId="0" fontId="111" fillId="0" borderId="66" xfId="0" applyFont="1" applyBorder="1" applyAlignment="1">
      <alignment vertical="center"/>
    </xf>
    <xf numFmtId="0" fontId="111" fillId="0" borderId="67" xfId="0" applyFont="1" applyBorder="1" applyAlignment="1">
      <alignment vertical="center"/>
    </xf>
    <xf numFmtId="0" fontId="114" fillId="0" borderId="67" xfId="0" applyFont="1" applyBorder="1" applyAlignment="1">
      <alignment vertical="center"/>
    </xf>
    <xf numFmtId="0" fontId="114" fillId="0" borderId="68" xfId="0" applyFont="1" applyBorder="1" applyAlignment="1">
      <alignment vertical="center"/>
    </xf>
    <xf numFmtId="0" fontId="110" fillId="0" borderId="67" xfId="0" applyFont="1" applyBorder="1" applyAlignment="1">
      <alignment vertical="center"/>
    </xf>
    <xf numFmtId="0" fontId="110" fillId="0" borderId="68" xfId="0" applyFont="1" applyBorder="1" applyAlignment="1">
      <alignment vertical="center"/>
    </xf>
    <xf numFmtId="0" fontId="101" fillId="11" borderId="65" xfId="0" applyFont="1" applyFill="1" applyBorder="1" applyAlignment="1">
      <alignment horizontal="center" vertical="center"/>
    </xf>
    <xf numFmtId="0" fontId="111" fillId="0" borderId="65" xfId="0" applyFont="1" applyBorder="1"/>
    <xf numFmtId="0" fontId="111" fillId="0" borderId="65" xfId="0" applyFont="1" applyBorder="1" applyAlignment="1">
      <alignment horizontal="center"/>
    </xf>
    <xf numFmtId="0" fontId="111" fillId="0" borderId="66" xfId="0" applyFont="1" applyBorder="1"/>
    <xf numFmtId="0" fontId="111" fillId="11" borderId="67" xfId="0" applyFont="1" applyFill="1" applyBorder="1" applyAlignment="1">
      <alignment horizontal="left"/>
    </xf>
    <xf numFmtId="0" fontId="111" fillId="11" borderId="67" xfId="0" applyFont="1" applyFill="1" applyBorder="1" applyAlignment="1">
      <alignment horizontal="left" vertical="center"/>
    </xf>
    <xf numFmtId="0" fontId="111" fillId="11" borderId="68" xfId="0" applyFont="1" applyFill="1" applyBorder="1" applyAlignment="1">
      <alignment horizontal="left" vertical="center"/>
    </xf>
    <xf numFmtId="0" fontId="0" fillId="45" borderId="73" xfId="0" applyFill="1" applyBorder="1"/>
    <xf numFmtId="0" fontId="83" fillId="45" borderId="74" xfId="0" applyFont="1" applyFill="1" applyBorder="1"/>
    <xf numFmtId="0" fontId="100" fillId="45" borderId="74" xfId="0" applyFont="1" applyFill="1" applyBorder="1" applyAlignment="1">
      <alignment horizontal="center"/>
    </xf>
    <xf numFmtId="0" fontId="100" fillId="45" borderId="74" xfId="0" applyFont="1" applyFill="1" applyBorder="1" applyAlignment="1">
      <alignment horizontal="left"/>
    </xf>
    <xf numFmtId="0" fontId="105" fillId="45" borderId="75" xfId="0" applyFont="1" applyFill="1" applyBorder="1" applyAlignment="1">
      <alignment horizontal="center" vertical="center"/>
    </xf>
    <xf numFmtId="0" fontId="105" fillId="45" borderId="77" xfId="0" applyFont="1" applyFill="1" applyBorder="1" applyAlignment="1">
      <alignment horizontal="center" vertical="center"/>
    </xf>
    <xf numFmtId="0" fontId="0" fillId="45" borderId="77" xfId="0" applyFill="1" applyBorder="1"/>
    <xf numFmtId="0" fontId="0" fillId="45" borderId="74" xfId="0" applyFill="1" applyBorder="1"/>
    <xf numFmtId="0" fontId="1" fillId="45" borderId="73" xfId="0" applyFont="1" applyFill="1" applyBorder="1" applyAlignment="1">
      <alignment vertical="center" textRotation="90" wrapText="1"/>
    </xf>
    <xf numFmtId="0" fontId="105" fillId="45" borderId="75" xfId="0" applyFont="1" applyFill="1" applyBorder="1" applyAlignment="1">
      <alignment vertical="center"/>
    </xf>
    <xf numFmtId="0" fontId="0" fillId="46" borderId="76" xfId="0" applyFill="1" applyBorder="1"/>
    <xf numFmtId="0" fontId="0" fillId="46" borderId="77" xfId="0" applyFill="1" applyBorder="1"/>
    <xf numFmtId="0" fontId="0" fillId="0" borderId="65" xfId="0" applyBorder="1" applyAlignment="1"/>
    <xf numFmtId="0" fontId="0" fillId="45" borderId="76" xfId="0" applyFill="1" applyBorder="1"/>
    <xf numFmtId="0" fontId="105" fillId="45" borderId="77" xfId="0" applyFont="1" applyFill="1" applyBorder="1" applyAlignment="1">
      <alignment vertical="center"/>
    </xf>
    <xf numFmtId="0" fontId="1" fillId="45" borderId="76" xfId="0" applyFont="1" applyFill="1" applyBorder="1" applyAlignment="1">
      <alignment horizontal="center" vertical="center" textRotation="90"/>
    </xf>
    <xf numFmtId="0" fontId="1" fillId="0" borderId="0" xfId="0" applyFont="1" applyBorder="1" applyAlignment="1"/>
    <xf numFmtId="0" fontId="1" fillId="0" borderId="66" xfId="0"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86" fillId="0" borderId="66" xfId="0" applyFont="1" applyBorder="1" applyAlignment="1">
      <alignment vertical="center"/>
    </xf>
    <xf numFmtId="0" fontId="86" fillId="0" borderId="67" xfId="0" applyFont="1" applyBorder="1" applyAlignment="1">
      <alignment vertical="center"/>
    </xf>
    <xf numFmtId="0" fontId="86" fillId="0" borderId="68" xfId="0" applyFont="1" applyBorder="1" applyAlignment="1">
      <alignment vertical="center"/>
    </xf>
    <xf numFmtId="0" fontId="84" fillId="0" borderId="66" xfId="0" applyFont="1" applyBorder="1" applyAlignment="1">
      <alignment vertical="center"/>
    </xf>
    <xf numFmtId="0" fontId="84" fillId="0" borderId="67" xfId="0" applyFont="1" applyBorder="1" applyAlignment="1">
      <alignment vertical="center"/>
    </xf>
    <xf numFmtId="0" fontId="1" fillId="45" borderId="76" xfId="0" applyFont="1" applyFill="1" applyBorder="1" applyAlignment="1">
      <alignment horizontal="center" vertical="center"/>
    </xf>
    <xf numFmtId="0" fontId="1" fillId="45" borderId="77" xfId="0" applyFont="1" applyFill="1" applyBorder="1" applyAlignment="1">
      <alignment horizontal="center" vertical="center"/>
    </xf>
    <xf numFmtId="0" fontId="86" fillId="45" borderId="69" xfId="0" applyFont="1" applyFill="1" applyBorder="1" applyAlignment="1">
      <alignment horizontal="left" vertical="center" wrapText="1"/>
    </xf>
    <xf numFmtId="0" fontId="86" fillId="45" borderId="70" xfId="0" applyFont="1" applyFill="1" applyBorder="1" applyAlignment="1">
      <alignment horizontal="left" vertical="center" wrapText="1"/>
    </xf>
    <xf numFmtId="0" fontId="86" fillId="45" borderId="71" xfId="0" applyFont="1" applyFill="1" applyBorder="1" applyAlignment="1">
      <alignment horizontal="left" vertical="center" wrapText="1"/>
    </xf>
    <xf numFmtId="0" fontId="0" fillId="45" borderId="69" xfId="0" applyFill="1" applyBorder="1"/>
    <xf numFmtId="0" fontId="0" fillId="45" borderId="70" xfId="0" applyFill="1" applyBorder="1"/>
    <xf numFmtId="0" fontId="0" fillId="45" borderId="71" xfId="0" applyFill="1" applyBorder="1"/>
    <xf numFmtId="0" fontId="1" fillId="11" borderId="68" xfId="0" applyFont="1" applyFill="1" applyBorder="1" applyAlignment="1"/>
    <xf numFmtId="0" fontId="10" fillId="39" borderId="74" xfId="0" applyFont="1" applyFill="1" applyBorder="1" applyAlignment="1">
      <alignment horizontal="center"/>
    </xf>
    <xf numFmtId="0" fontId="10" fillId="39" borderId="123" xfId="0" applyFont="1" applyFill="1" applyBorder="1" applyAlignment="1">
      <alignment horizontal="center"/>
    </xf>
    <xf numFmtId="0" fontId="0" fillId="11" borderId="73" xfId="0" applyFill="1" applyBorder="1"/>
    <xf numFmtId="0" fontId="0" fillId="11" borderId="75" xfId="0" applyFill="1" applyBorder="1"/>
    <xf numFmtId="0" fontId="0" fillId="11" borderId="69" xfId="0" applyFill="1" applyBorder="1"/>
    <xf numFmtId="0" fontId="0" fillId="11" borderId="71" xfId="0" applyFill="1" applyBorder="1"/>
    <xf numFmtId="0" fontId="13" fillId="11" borderId="75" xfId="0" applyFont="1" applyFill="1" applyBorder="1" applyAlignment="1">
      <alignment vertical="center" wrapText="1"/>
    </xf>
    <xf numFmtId="0" fontId="13" fillId="11" borderId="69" xfId="0" applyFont="1" applyFill="1" applyBorder="1" applyAlignment="1">
      <alignment vertical="center" wrapText="1"/>
    </xf>
    <xf numFmtId="0" fontId="13" fillId="11" borderId="71" xfId="0" applyFont="1" applyFill="1" applyBorder="1" applyAlignment="1">
      <alignment vertical="center" wrapText="1"/>
    </xf>
    <xf numFmtId="0" fontId="106" fillId="11" borderId="65" xfId="0" applyFont="1" applyFill="1" applyBorder="1" applyAlignment="1">
      <alignment horizontal="center" vertical="center"/>
    </xf>
    <xf numFmtId="0" fontId="106" fillId="11" borderId="65" xfId="0" applyFont="1" applyFill="1" applyBorder="1" applyAlignment="1">
      <alignment horizontal="left" vertical="center"/>
    </xf>
    <xf numFmtId="0" fontId="107" fillId="0" borderId="65" xfId="0" applyFont="1" applyBorder="1" applyAlignment="1">
      <alignment horizontal="center"/>
    </xf>
    <xf numFmtId="0" fontId="107" fillId="11" borderId="65" xfId="0" applyFont="1" applyFill="1" applyBorder="1" applyAlignment="1">
      <alignment horizontal="center" vertical="center"/>
    </xf>
    <xf numFmtId="0" fontId="86" fillId="0" borderId="65" xfId="0" applyFont="1" applyBorder="1" applyAlignment="1">
      <alignment horizontal="left"/>
    </xf>
    <xf numFmtId="0" fontId="6" fillId="0" borderId="0" xfId="0" applyFont="1" applyBorder="1" applyAlignment="1">
      <alignment horizontal="center" vertical="center" wrapText="1"/>
    </xf>
    <xf numFmtId="0" fontId="80" fillId="0" borderId="65" xfId="0" applyFont="1" applyBorder="1" applyAlignment="1">
      <alignment vertical="center"/>
    </xf>
    <xf numFmtId="0" fontId="0" fillId="0" borderId="65" xfId="0" applyBorder="1" applyAlignment="1">
      <alignment horizontal="center"/>
    </xf>
    <xf numFmtId="0" fontId="106" fillId="11" borderId="66" xfId="0" applyFont="1" applyFill="1" applyBorder="1" applyAlignment="1">
      <alignment horizontal="left" vertical="center"/>
    </xf>
    <xf numFmtId="0" fontId="106" fillId="11" borderId="67" xfId="0" applyFont="1" applyFill="1" applyBorder="1" applyAlignment="1">
      <alignment horizontal="left" vertical="center"/>
    </xf>
    <xf numFmtId="0" fontId="106" fillId="11" borderId="68" xfId="0" applyFont="1" applyFill="1" applyBorder="1" applyAlignment="1">
      <alignment horizontal="left" vertical="center"/>
    </xf>
    <xf numFmtId="0" fontId="1" fillId="15" borderId="76" xfId="0" applyFont="1" applyFill="1" applyBorder="1" applyAlignment="1">
      <alignment horizontal="center"/>
    </xf>
    <xf numFmtId="0" fontId="83" fillId="45" borderId="74" xfId="0" applyFont="1" applyFill="1" applyBorder="1" applyAlignment="1">
      <alignment horizontal="left"/>
    </xf>
    <xf numFmtId="0" fontId="106" fillId="0" borderId="65" xfId="0" applyFont="1" applyBorder="1" applyAlignment="1">
      <alignment horizontal="center"/>
    </xf>
    <xf numFmtId="0" fontId="0" fillId="0" borderId="65" xfId="0" applyBorder="1" applyAlignment="1">
      <alignment horizontal="left"/>
    </xf>
    <xf numFmtId="0" fontId="0" fillId="46" borderId="0" xfId="0" applyFill="1"/>
    <xf numFmtId="0" fontId="1" fillId="15" borderId="78" xfId="0" applyFont="1" applyFill="1" applyBorder="1" applyAlignment="1">
      <alignment vertical="center" textRotation="90" wrapText="1"/>
    </xf>
    <xf numFmtId="0" fontId="0" fillId="45" borderId="0" xfId="0" applyFill="1" applyAlignment="1">
      <alignment horizontal="left"/>
    </xf>
    <xf numFmtId="0" fontId="0" fillId="45" borderId="0" xfId="0" applyFill="1"/>
    <xf numFmtId="0" fontId="0" fillId="45" borderId="0" xfId="0" applyFill="1" applyAlignment="1">
      <alignment horizontal="center"/>
    </xf>
    <xf numFmtId="0" fontId="83" fillId="45" borderId="0" xfId="0" applyFont="1" applyFill="1" applyAlignment="1">
      <alignment horizontal="left" vertical="center"/>
    </xf>
    <xf numFmtId="0" fontId="86" fillId="45" borderId="0" xfId="0" applyFont="1" applyFill="1" applyAlignment="1">
      <alignment horizontal="center" vertical="center"/>
    </xf>
    <xf numFmtId="0" fontId="106" fillId="0" borderId="65" xfId="0" applyFont="1" applyBorder="1"/>
    <xf numFmtId="0" fontId="122" fillId="0" borderId="68" xfId="0" applyFont="1" applyBorder="1" applyAlignment="1">
      <alignment horizontal="left" vertical="top" wrapText="1"/>
    </xf>
    <xf numFmtId="0" fontId="122" fillId="0" borderId="68" xfId="0" applyFont="1" applyBorder="1" applyAlignment="1">
      <alignment vertical="center" wrapText="1"/>
    </xf>
    <xf numFmtId="0" fontId="107" fillId="0" borderId="65" xfId="0" applyFont="1" applyBorder="1" applyAlignment="1">
      <alignment vertical="center"/>
    </xf>
    <xf numFmtId="0" fontId="101" fillId="11" borderId="65" xfId="0" applyFont="1" applyFill="1" applyBorder="1" applyAlignment="1">
      <alignment horizontal="center" vertical="center" wrapText="1"/>
    </xf>
    <xf numFmtId="0" fontId="83" fillId="45" borderId="0" xfId="0" applyFont="1" applyFill="1"/>
    <xf numFmtId="0" fontId="126" fillId="45" borderId="0" xfId="0" applyFont="1" applyFill="1"/>
    <xf numFmtId="0" fontId="1" fillId="15" borderId="69" xfId="0" applyFont="1" applyFill="1" applyBorder="1" applyAlignment="1">
      <alignment horizontal="center" vertical="center" textRotation="90"/>
    </xf>
    <xf numFmtId="0" fontId="106" fillId="11" borderId="65" xfId="0" applyFont="1" applyFill="1" applyBorder="1"/>
    <xf numFmtId="0" fontId="0" fillId="0" borderId="65" xfId="0" applyBorder="1" applyAlignment="1">
      <alignment horizontal="center" vertical="center"/>
    </xf>
    <xf numFmtId="0" fontId="86" fillId="0" borderId="65" xfId="0" applyFont="1" applyBorder="1"/>
    <xf numFmtId="0" fontId="86" fillId="45" borderId="65" xfId="0" applyFont="1" applyFill="1" applyBorder="1" applyAlignment="1">
      <alignment horizontal="left"/>
    </xf>
    <xf numFmtId="0" fontId="0" fillId="45" borderId="65" xfId="0" applyFill="1" applyBorder="1"/>
    <xf numFmtId="0" fontId="0" fillId="0" borderId="65" xfId="0" applyBorder="1" applyAlignment="1">
      <alignment vertical="center"/>
    </xf>
    <xf numFmtId="0" fontId="1" fillId="15" borderId="0" xfId="0" applyFont="1" applyFill="1" applyAlignment="1">
      <alignment horizontal="center"/>
    </xf>
    <xf numFmtId="0" fontId="1" fillId="15" borderId="0" xfId="0" applyFont="1" applyFill="1"/>
    <xf numFmtId="0" fontId="1" fillId="15" borderId="77" xfId="0" applyFont="1" applyFill="1" applyBorder="1"/>
    <xf numFmtId="0" fontId="110" fillId="11" borderId="65" xfId="0" applyFont="1" applyFill="1" applyBorder="1" applyAlignment="1">
      <alignment horizontal="center" vertical="center"/>
    </xf>
    <xf numFmtId="0" fontId="106" fillId="11" borderId="68" xfId="0" applyFont="1" applyFill="1" applyBorder="1" applyAlignment="1">
      <alignment horizontal="center"/>
    </xf>
    <xf numFmtId="0" fontId="131" fillId="0" borderId="65" xfId="0" applyFont="1" applyBorder="1" applyAlignment="1">
      <alignment horizontal="left"/>
    </xf>
    <xf numFmtId="0" fontId="61" fillId="0" borderId="65" xfId="0" applyFont="1" applyBorder="1" applyAlignment="1">
      <alignment vertical="center"/>
    </xf>
    <xf numFmtId="0" fontId="131" fillId="11" borderId="67" xfId="0" applyFont="1" applyFill="1" applyBorder="1"/>
    <xf numFmtId="0" fontId="131" fillId="11" borderId="65" xfId="0" applyFont="1" applyFill="1" applyBorder="1" applyAlignment="1">
      <alignment horizontal="center" vertical="center"/>
    </xf>
    <xf numFmtId="3" fontId="132" fillId="11" borderId="65" xfId="0" applyNumberFormat="1" applyFont="1" applyFill="1" applyBorder="1" applyAlignment="1">
      <alignment vertical="center"/>
    </xf>
    <xf numFmtId="0" fontId="61" fillId="11" borderId="65" xfId="0" applyFont="1" applyFill="1" applyBorder="1" applyAlignment="1">
      <alignment vertical="center"/>
    </xf>
    <xf numFmtId="3" fontId="132" fillId="11" borderId="65" xfId="0" applyNumberFormat="1" applyFont="1" applyFill="1" applyBorder="1" applyAlignment="1">
      <alignment horizontal="left" vertical="center"/>
    </xf>
    <xf numFmtId="0" fontId="132" fillId="0" borderId="65" xfId="0" applyFont="1" applyBorder="1" applyAlignment="1">
      <alignment horizontal="left" vertical="center"/>
    </xf>
    <xf numFmtId="0" fontId="132" fillId="11" borderId="65" xfId="0" applyFont="1" applyFill="1" applyBorder="1" applyAlignment="1">
      <alignment vertical="center"/>
    </xf>
    <xf numFmtId="0" fontId="0" fillId="0" borderId="66" xfId="0" applyBorder="1" applyAlignment="1"/>
    <xf numFmtId="0" fontId="0" fillId="0" borderId="67" xfId="0" applyBorder="1" applyAlignment="1"/>
    <xf numFmtId="0" fontId="132" fillId="11" borderId="65" xfId="0" applyFont="1" applyFill="1" applyBorder="1"/>
    <xf numFmtId="0" fontId="131" fillId="11" borderId="68" xfId="0" applyFont="1" applyFill="1" applyBorder="1"/>
    <xf numFmtId="0" fontId="110" fillId="29" borderId="66" xfId="0" applyFont="1" applyFill="1" applyBorder="1" applyAlignment="1">
      <alignment vertical="center"/>
    </xf>
    <xf numFmtId="0" fontId="110" fillId="29" borderId="68" xfId="0" applyFont="1" applyFill="1" applyBorder="1" applyAlignment="1">
      <alignment vertical="center"/>
    </xf>
    <xf numFmtId="0" fontId="114" fillId="11" borderId="65" xfId="0" applyFont="1" applyFill="1" applyBorder="1" applyAlignment="1">
      <alignment horizontal="left" vertical="center"/>
    </xf>
    <xf numFmtId="0" fontId="114" fillId="0" borderId="65" xfId="0" applyFont="1" applyBorder="1" applyAlignment="1">
      <alignment vertical="center"/>
    </xf>
    <xf numFmtId="0" fontId="61" fillId="0" borderId="65" xfId="0" applyFont="1" applyBorder="1" applyAlignment="1">
      <alignment horizontal="center"/>
    </xf>
    <xf numFmtId="0" fontId="110" fillId="11" borderId="65" xfId="0" applyFont="1" applyFill="1" applyBorder="1" applyAlignment="1">
      <alignment horizontal="center" vertical="center" wrapText="1"/>
    </xf>
    <xf numFmtId="0" fontId="114" fillId="0" borderId="65" xfId="0" applyFont="1" applyBorder="1" applyAlignment="1">
      <alignment horizontal="center"/>
    </xf>
    <xf numFmtId="0" fontId="132" fillId="0" borderId="66" xfId="0" applyFont="1" applyBorder="1" applyAlignment="1"/>
    <xf numFmtId="0" fontId="132" fillId="0" borderId="67" xfId="0" applyFont="1" applyBorder="1" applyAlignment="1"/>
    <xf numFmtId="0" fontId="132" fillId="0" borderId="66" xfId="0" applyFont="1" applyBorder="1" applyAlignment="1">
      <alignment vertical="center"/>
    </xf>
    <xf numFmtId="0" fontId="132" fillId="0" borderId="67" xfId="0" applyFont="1" applyBorder="1" applyAlignment="1">
      <alignment vertical="center"/>
    </xf>
    <xf numFmtId="0" fontId="135" fillId="0" borderId="0" xfId="0" applyFont="1" applyAlignment="1">
      <alignment vertical="center"/>
    </xf>
    <xf numFmtId="0" fontId="131" fillId="0" borderId="67" xfId="0" applyFont="1" applyBorder="1" applyAlignment="1">
      <alignment vertical="center"/>
    </xf>
    <xf numFmtId="0" fontId="131" fillId="0" borderId="68" xfId="0" applyFont="1" applyBorder="1" applyAlignment="1">
      <alignment vertical="center"/>
    </xf>
    <xf numFmtId="0" fontId="0" fillId="0" borderId="65" xfId="0" applyBorder="1"/>
    <xf numFmtId="0" fontId="107" fillId="5" borderId="66" xfId="0" applyFont="1" applyFill="1" applyBorder="1" applyAlignment="1">
      <alignment vertical="center"/>
    </xf>
    <xf numFmtId="0" fontId="107" fillId="5" borderId="67" xfId="0" applyFont="1" applyFill="1" applyBorder="1" applyAlignment="1">
      <alignment vertical="center"/>
    </xf>
    <xf numFmtId="0" fontId="107" fillId="5" borderId="68" xfId="0" applyFont="1" applyFill="1" applyBorder="1" applyAlignment="1">
      <alignment vertical="center"/>
    </xf>
    <xf numFmtId="0" fontId="1" fillId="42" borderId="73" xfId="0" applyFont="1" applyFill="1" applyBorder="1" applyAlignment="1"/>
    <xf numFmtId="0" fontId="1" fillId="42" borderId="74" xfId="0" applyFont="1" applyFill="1" applyBorder="1" applyAlignment="1"/>
    <xf numFmtId="0" fontId="1" fillId="42" borderId="75" xfId="0" applyFont="1" applyFill="1" applyBorder="1" applyAlignment="1"/>
    <xf numFmtId="0" fontId="106" fillId="11" borderId="68" xfId="0" applyFont="1" applyFill="1" applyBorder="1" applyAlignment="1">
      <alignment horizontal="center" vertical="center" wrapText="1"/>
    </xf>
    <xf numFmtId="0" fontId="121" fillId="39" borderId="75" xfId="0" applyFont="1" applyFill="1" applyBorder="1" applyAlignment="1">
      <alignment vertical="center"/>
    </xf>
    <xf numFmtId="0" fontId="101" fillId="11" borderId="68" xfId="0" applyFont="1" applyFill="1" applyBorder="1" applyAlignment="1">
      <alignment horizontal="center" vertical="center"/>
    </xf>
    <xf numFmtId="0" fontId="1" fillId="11" borderId="76" xfId="0" applyFont="1" applyFill="1" applyBorder="1" applyAlignment="1">
      <alignment vertical="center"/>
    </xf>
    <xf numFmtId="0" fontId="1" fillId="11" borderId="0" xfId="0" applyFont="1" applyFill="1" applyBorder="1" applyAlignment="1">
      <alignment vertical="center"/>
    </xf>
    <xf numFmtId="0" fontId="1" fillId="11" borderId="77" xfId="0" applyFont="1" applyFill="1" applyBorder="1" applyAlignment="1">
      <alignment vertical="center"/>
    </xf>
    <xf numFmtId="0" fontId="1" fillId="11" borderId="69" xfId="0" applyFont="1" applyFill="1" applyBorder="1" applyAlignment="1">
      <alignment vertical="center"/>
    </xf>
    <xf numFmtId="0" fontId="1" fillId="11" borderId="70" xfId="0" applyFont="1" applyFill="1" applyBorder="1" applyAlignment="1">
      <alignment vertical="center"/>
    </xf>
    <xf numFmtId="0" fontId="1" fillId="11" borderId="71" xfId="0" applyFont="1" applyFill="1" applyBorder="1" applyAlignment="1">
      <alignment vertical="center"/>
    </xf>
    <xf numFmtId="0" fontId="81" fillId="11" borderId="67" xfId="0" applyFont="1" applyFill="1" applyBorder="1" applyAlignment="1">
      <alignment vertical="center"/>
    </xf>
    <xf numFmtId="0" fontId="81" fillId="11" borderId="68" xfId="0" applyFont="1" applyFill="1" applyBorder="1" applyAlignment="1">
      <alignment vertical="center"/>
    </xf>
    <xf numFmtId="14" fontId="101" fillId="0" borderId="65" xfId="0" applyNumberFormat="1" applyFont="1" applyBorder="1" applyAlignment="1">
      <alignment horizontal="center" vertical="center"/>
    </xf>
    <xf numFmtId="0" fontId="58" fillId="11" borderId="65" xfId="0" applyFont="1" applyFill="1" applyBorder="1" applyAlignment="1">
      <alignment horizontal="center" vertical="center"/>
    </xf>
    <xf numFmtId="0" fontId="131" fillId="0" borderId="68" xfId="0" applyFont="1" applyBorder="1" applyAlignment="1">
      <alignment horizontal="left" vertical="top" wrapText="1"/>
    </xf>
    <xf numFmtId="0" fontId="131" fillId="0" borderId="68" xfId="0" applyFont="1" applyBorder="1" applyAlignment="1">
      <alignment vertical="center" wrapText="1"/>
    </xf>
    <xf numFmtId="0" fontId="100" fillId="0" borderId="66" xfId="0" applyFont="1" applyBorder="1" applyAlignment="1">
      <alignment vertical="center"/>
    </xf>
    <xf numFmtId="0" fontId="100" fillId="0" borderId="67" xfId="0" applyFont="1" applyBorder="1" applyAlignment="1">
      <alignment vertical="center"/>
    </xf>
    <xf numFmtId="0" fontId="100" fillId="0" borderId="68" xfId="0" applyFont="1" applyBorder="1" applyAlignment="1">
      <alignment vertical="center"/>
    </xf>
    <xf numFmtId="0" fontId="108" fillId="0" borderId="75" xfId="0" applyFont="1" applyBorder="1" applyAlignment="1">
      <alignment vertical="center"/>
    </xf>
    <xf numFmtId="0" fontId="108" fillId="0" borderId="77" xfId="0" applyFont="1" applyBorder="1" applyAlignment="1">
      <alignment vertical="center"/>
    </xf>
    <xf numFmtId="0" fontId="108" fillId="0" borderId="71" xfId="0" applyFont="1" applyBorder="1" applyAlignment="1">
      <alignment vertical="center"/>
    </xf>
    <xf numFmtId="0" fontId="106" fillId="0" borderId="66" xfId="0" applyFont="1" applyBorder="1" applyAlignment="1">
      <alignment vertical="center"/>
    </xf>
    <xf numFmtId="0" fontId="106" fillId="11" borderId="65" xfId="0" applyFont="1" applyFill="1" applyBorder="1" applyAlignment="1">
      <alignment horizontal="center" vertical="center"/>
    </xf>
    <xf numFmtId="0" fontId="125" fillId="0" borderId="68" xfId="0" applyFont="1" applyBorder="1" applyAlignment="1">
      <alignment horizontal="center" vertical="center" wrapText="1"/>
    </xf>
    <xf numFmtId="0" fontId="86" fillId="0" borderId="66" xfId="0" applyFont="1" applyBorder="1" applyAlignment="1">
      <alignment horizontal="left" vertical="center"/>
    </xf>
    <xf numFmtId="0" fontId="86" fillId="0" borderId="67" xfId="0" applyFont="1" applyBorder="1" applyAlignment="1">
      <alignment horizontal="left" vertical="center"/>
    </xf>
    <xf numFmtId="0" fontId="86" fillId="0" borderId="68" xfId="0" applyFont="1" applyBorder="1" applyAlignment="1">
      <alignment horizontal="left" vertical="center"/>
    </xf>
    <xf numFmtId="0" fontId="106" fillId="0" borderId="74" xfId="0" applyFont="1" applyBorder="1" applyAlignment="1">
      <alignment vertical="center" wrapText="1"/>
    </xf>
    <xf numFmtId="0" fontId="106" fillId="0" borderId="75" xfId="0" applyFont="1" applyBorder="1" applyAlignment="1">
      <alignment vertical="center" wrapText="1"/>
    </xf>
    <xf numFmtId="0" fontId="106" fillId="0" borderId="70" xfId="0" applyFont="1" applyBorder="1" applyAlignment="1">
      <alignment vertical="center" wrapText="1"/>
    </xf>
    <xf numFmtId="0" fontId="106" fillId="0" borderId="71" xfId="0" applyFont="1" applyBorder="1" applyAlignment="1">
      <alignment vertical="center" wrapText="1"/>
    </xf>
    <xf numFmtId="0" fontId="2" fillId="0" borderId="66" xfId="0" applyFont="1" applyBorder="1" applyAlignment="1">
      <alignment horizontal="center"/>
    </xf>
    <xf numFmtId="0" fontId="2" fillId="0" borderId="68" xfId="0" applyFont="1" applyBorder="1" applyAlignment="1">
      <alignment horizontal="center"/>
    </xf>
    <xf numFmtId="0" fontId="37" fillId="0" borderId="65" xfId="0" applyFont="1" applyBorder="1" applyAlignment="1">
      <alignment horizontal="center" vertical="center"/>
    </xf>
    <xf numFmtId="0" fontId="106" fillId="11" borderId="68" xfId="0" applyFont="1" applyFill="1" applyBorder="1" applyAlignment="1">
      <alignment horizontal="center"/>
    </xf>
    <xf numFmtId="0" fontId="81" fillId="11" borderId="69" xfId="0" applyFont="1" applyFill="1" applyBorder="1" applyAlignment="1">
      <alignment horizontal="center"/>
    </xf>
    <xf numFmtId="0" fontId="81" fillId="11" borderId="70" xfId="0" applyFont="1" applyFill="1" applyBorder="1" applyAlignment="1">
      <alignment horizontal="center"/>
    </xf>
    <xf numFmtId="0" fontId="81" fillId="11" borderId="68" xfId="0" applyFont="1" applyFill="1" applyBorder="1" applyAlignment="1">
      <alignment horizontal="center"/>
    </xf>
    <xf numFmtId="0" fontId="81" fillId="11" borderId="71" xfId="0" applyFont="1" applyFill="1" applyBorder="1" applyAlignment="1">
      <alignment horizontal="center"/>
    </xf>
    <xf numFmtId="0" fontId="81" fillId="11" borderId="66" xfId="0" applyFont="1" applyFill="1" applyBorder="1" applyAlignment="1">
      <alignment horizontal="center"/>
    </xf>
    <xf numFmtId="0" fontId="81" fillId="29" borderId="66" xfId="0" applyFont="1" applyFill="1" applyBorder="1" applyAlignment="1">
      <alignment horizontal="center"/>
    </xf>
    <xf numFmtId="0" fontId="81" fillId="29" borderId="68" xfId="0" applyFont="1" applyFill="1" applyBorder="1" applyAlignment="1">
      <alignment horizontal="center"/>
    </xf>
    <xf numFmtId="0" fontId="117" fillId="0" borderId="65" xfId="0" applyNumberFormat="1" applyFont="1" applyBorder="1" applyAlignment="1">
      <alignment horizontal="center"/>
    </xf>
    <xf numFmtId="0" fontId="37" fillId="0" borderId="65" xfId="0" applyFont="1" applyBorder="1" applyAlignment="1">
      <alignment horizontal="center"/>
    </xf>
    <xf numFmtId="0" fontId="0" fillId="0" borderId="68" xfId="0" applyBorder="1" applyAlignment="1"/>
    <xf numFmtId="0" fontId="111" fillId="0" borderId="65" xfId="0" applyFont="1" applyBorder="1" applyAlignment="1">
      <alignment horizontal="left" vertical="center"/>
    </xf>
    <xf numFmtId="0" fontId="0" fillId="0" borderId="73" xfId="0" applyBorder="1" applyAlignment="1">
      <alignment wrapText="1"/>
    </xf>
    <xf numFmtId="0" fontId="0" fillId="0" borderId="74" xfId="0" applyBorder="1" applyAlignment="1">
      <alignment wrapText="1"/>
    </xf>
    <xf numFmtId="0" fontId="0" fillId="0" borderId="75" xfId="0" applyBorder="1" applyAlignment="1">
      <alignment wrapText="1"/>
    </xf>
    <xf numFmtId="0" fontId="0" fillId="0" borderId="69" xfId="0" applyBorder="1" applyAlignment="1">
      <alignment wrapText="1"/>
    </xf>
    <xf numFmtId="0" fontId="0" fillId="0" borderId="70" xfId="0" applyBorder="1" applyAlignment="1">
      <alignment wrapText="1"/>
    </xf>
    <xf numFmtId="0" fontId="0" fillId="0" borderId="71" xfId="0" applyBorder="1" applyAlignment="1">
      <alignment wrapText="1"/>
    </xf>
    <xf numFmtId="0" fontId="61" fillId="0" borderId="0" xfId="0" applyFont="1"/>
    <xf numFmtId="0" fontId="0" fillId="0" borderId="73" xfId="0" applyBorder="1" applyAlignment="1">
      <alignment vertical="center" wrapText="1"/>
    </xf>
    <xf numFmtId="0" fontId="0" fillId="0" borderId="74" xfId="0" applyBorder="1" applyAlignment="1">
      <alignment vertical="center" wrapText="1"/>
    </xf>
    <xf numFmtId="0" fontId="0" fillId="0" borderId="7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0" fontId="0" fillId="0" borderId="76" xfId="0" applyBorder="1" applyAlignment="1">
      <alignment vertical="center" wrapText="1"/>
    </xf>
    <xf numFmtId="0" fontId="0" fillId="0" borderId="0" xfId="0" applyBorder="1" applyAlignment="1">
      <alignment vertical="center" wrapText="1"/>
    </xf>
    <xf numFmtId="0" fontId="0" fillId="0" borderId="77" xfId="0" applyBorder="1" applyAlignment="1">
      <alignment vertical="center" wrapText="1"/>
    </xf>
    <xf numFmtId="0" fontId="61" fillId="0" borderId="66" xfId="0" applyFont="1" applyBorder="1" applyAlignment="1"/>
    <xf numFmtId="0" fontId="61" fillId="0" borderId="73" xfId="0" applyFont="1" applyBorder="1" applyAlignment="1">
      <alignment wrapText="1"/>
    </xf>
    <xf numFmtId="0" fontId="131" fillId="0" borderId="65" xfId="0" applyFont="1" applyBorder="1" applyAlignment="1"/>
    <xf numFmtId="0" fontId="137" fillId="0" borderId="0" xfId="0" applyFont="1"/>
    <xf numFmtId="0" fontId="99" fillId="0" borderId="0" xfId="2"/>
    <xf numFmtId="0" fontId="114" fillId="11" borderId="65" xfId="0" applyFont="1" applyFill="1" applyBorder="1" applyAlignment="1">
      <alignment vertical="center"/>
    </xf>
    <xf numFmtId="0" fontId="138" fillId="0" borderId="0" xfId="0" applyFont="1"/>
    <xf numFmtId="0" fontId="111" fillId="11" borderId="65" xfId="0" applyFont="1" applyFill="1" applyBorder="1" applyAlignment="1">
      <alignment horizontal="left" vertical="center"/>
    </xf>
    <xf numFmtId="0" fontId="111" fillId="11" borderId="65" xfId="0" applyFont="1" applyFill="1" applyBorder="1" applyAlignment="1">
      <alignment horizontal="center" vertical="center"/>
    </xf>
    <xf numFmtId="0" fontId="106" fillId="11" borderId="65" xfId="0" applyFont="1" applyFill="1" applyBorder="1" applyAlignment="1">
      <alignment horizontal="center" vertical="center" wrapText="1"/>
    </xf>
    <xf numFmtId="0" fontId="111" fillId="11" borderId="65" xfId="0" applyFont="1" applyFill="1" applyBorder="1" applyAlignment="1">
      <alignment horizontal="left" vertical="center" wrapText="1"/>
    </xf>
    <xf numFmtId="0" fontId="111" fillId="0" borderId="65" xfId="0" applyFont="1" applyBorder="1" applyAlignment="1">
      <alignment vertical="center"/>
    </xf>
    <xf numFmtId="0" fontId="100" fillId="0" borderId="66" xfId="0" applyFont="1" applyBorder="1" applyAlignment="1"/>
    <xf numFmtId="0" fontId="100" fillId="0" borderId="67" xfId="0" applyFont="1" applyBorder="1" applyAlignment="1"/>
    <xf numFmtId="0" fontId="100" fillId="0" borderId="68" xfId="0" applyFont="1" applyBorder="1" applyAlignment="1"/>
    <xf numFmtId="0" fontId="106" fillId="0" borderId="65" xfId="0" applyFont="1" applyFill="1" applyBorder="1" applyAlignment="1">
      <alignment horizontal="center"/>
    </xf>
    <xf numFmtId="0" fontId="106" fillId="0" borderId="65" xfId="0" applyFont="1" applyBorder="1" applyAlignment="1">
      <alignment vertical="center" wrapText="1"/>
    </xf>
    <xf numFmtId="0" fontId="106" fillId="0" borderId="65" xfId="0" applyFont="1" applyBorder="1" applyAlignment="1">
      <alignment vertical="center"/>
    </xf>
    <xf numFmtId="0" fontId="37" fillId="0" borderId="67" xfId="0" applyFont="1" applyBorder="1" applyAlignment="1">
      <alignment vertical="center"/>
    </xf>
    <xf numFmtId="0" fontId="37" fillId="0" borderId="68" xfId="0" applyFont="1" applyBorder="1" applyAlignment="1">
      <alignment vertical="center"/>
    </xf>
    <xf numFmtId="0" fontId="106" fillId="0" borderId="0" xfId="0" applyFont="1" applyBorder="1"/>
    <xf numFmtId="0" fontId="106" fillId="0" borderId="73" xfId="0" applyFont="1" applyBorder="1" applyAlignment="1"/>
    <xf numFmtId="0" fontId="106" fillId="0" borderId="74" xfId="0" applyFont="1" applyBorder="1" applyAlignment="1"/>
    <xf numFmtId="0" fontId="106" fillId="0" borderId="75" xfId="0" applyFont="1" applyBorder="1" applyAlignment="1"/>
    <xf numFmtId="0" fontId="37" fillId="0" borderId="66" xfId="0" applyFont="1" applyBorder="1" applyAlignment="1">
      <alignment vertical="center"/>
    </xf>
    <xf numFmtId="3" fontId="135" fillId="11" borderId="65" xfId="0" applyNumberFormat="1" applyFont="1" applyFill="1" applyBorder="1" applyAlignment="1">
      <alignment horizontal="center" vertical="center"/>
    </xf>
    <xf numFmtId="0" fontId="0" fillId="45" borderId="0" xfId="0" applyFill="1" applyAlignment="1">
      <alignment horizontal="center"/>
    </xf>
    <xf numFmtId="0" fontId="111" fillId="0" borderId="65" xfId="0" applyFont="1" applyBorder="1" applyAlignment="1">
      <alignment horizontal="left" vertical="center"/>
    </xf>
    <xf numFmtId="0" fontId="84" fillId="0" borderId="66" xfId="0" applyFont="1" applyBorder="1" applyAlignment="1">
      <alignment horizontal="left" vertical="center"/>
    </xf>
    <xf numFmtId="0" fontId="84" fillId="0" borderId="67" xfId="0" applyFont="1" applyBorder="1" applyAlignment="1">
      <alignment horizontal="left" vertical="center"/>
    </xf>
    <xf numFmtId="0" fontId="84" fillId="0" borderId="68" xfId="0" applyFont="1" applyBorder="1" applyAlignment="1">
      <alignment horizontal="left" vertical="center"/>
    </xf>
    <xf numFmtId="0" fontId="84" fillId="0" borderId="68" xfId="0" applyFont="1" applyBorder="1" applyAlignment="1">
      <alignment vertical="center"/>
    </xf>
    <xf numFmtId="0" fontId="37" fillId="0" borderId="66" xfId="0" applyFont="1" applyBorder="1"/>
    <xf numFmtId="0" fontId="37" fillId="0" borderId="67" xfId="0" applyFont="1" applyBorder="1"/>
    <xf numFmtId="0" fontId="37" fillId="0" borderId="68" xfId="0" applyFont="1" applyBorder="1"/>
    <xf numFmtId="0" fontId="84" fillId="0" borderId="66" xfId="0" applyFont="1" applyFill="1" applyBorder="1" applyAlignment="1">
      <alignment vertical="center"/>
    </xf>
    <xf numFmtId="0" fontId="84" fillId="0" borderId="76" xfId="0" applyFont="1" applyFill="1" applyBorder="1" applyAlignment="1">
      <alignment vertical="center"/>
    </xf>
    <xf numFmtId="0" fontId="37" fillId="0" borderId="0" xfId="0" applyFont="1" applyBorder="1" applyAlignment="1">
      <alignment vertical="center"/>
    </xf>
    <xf numFmtId="0" fontId="37" fillId="11" borderId="65" xfId="0" applyFont="1" applyFill="1" applyBorder="1" applyAlignment="1">
      <alignment vertical="center"/>
    </xf>
    <xf numFmtId="0" fontId="80" fillId="11" borderId="65" xfId="0" applyFont="1" applyFill="1" applyBorder="1" applyAlignment="1">
      <alignment vertical="center"/>
    </xf>
    <xf numFmtId="0" fontId="101" fillId="0" borderId="66" xfId="0" applyFont="1" applyBorder="1" applyAlignment="1">
      <alignment horizontal="left" vertical="center"/>
    </xf>
    <xf numFmtId="0" fontId="101" fillId="0" borderId="68" xfId="0" applyFont="1" applyBorder="1" applyAlignment="1">
      <alignment horizontal="left" vertical="center"/>
    </xf>
    <xf numFmtId="0" fontId="106" fillId="0" borderId="68" xfId="0" applyFont="1" applyBorder="1" applyAlignment="1">
      <alignment horizontal="left" vertical="center"/>
    </xf>
    <xf numFmtId="0" fontId="106" fillId="0" borderId="66" xfId="0" applyFont="1" applyBorder="1" applyAlignment="1">
      <alignment vertical="center"/>
    </xf>
    <xf numFmtId="0" fontId="106" fillId="0" borderId="67" xfId="0" applyFont="1" applyBorder="1" applyAlignment="1">
      <alignment vertical="center"/>
    </xf>
    <xf numFmtId="0" fontId="106" fillId="0" borderId="68" xfId="0" applyFont="1" applyBorder="1" applyAlignment="1">
      <alignment vertical="center"/>
    </xf>
    <xf numFmtId="0" fontId="106" fillId="0" borderId="66" xfId="0" applyFont="1" applyBorder="1" applyAlignment="1">
      <alignment horizontal="left" vertical="center"/>
    </xf>
    <xf numFmtId="0" fontId="101" fillId="0" borderId="67" xfId="0" applyFont="1" applyBorder="1" applyAlignment="1">
      <alignment horizontal="left" vertical="center"/>
    </xf>
    <xf numFmtId="0" fontId="2" fillId="0" borderId="66" xfId="0" applyFont="1" applyBorder="1" applyAlignment="1">
      <alignment horizontal="center"/>
    </xf>
    <xf numFmtId="0" fontId="2" fillId="0" borderId="68" xfId="0" applyFont="1" applyBorder="1" applyAlignment="1">
      <alignment horizontal="center"/>
    </xf>
    <xf numFmtId="0" fontId="106" fillId="0" borderId="67" xfId="0" applyFont="1" applyBorder="1" applyAlignment="1">
      <alignment horizontal="left" vertical="center"/>
    </xf>
    <xf numFmtId="0" fontId="1" fillId="5" borderId="65" xfId="0" applyFont="1" applyFill="1" applyBorder="1" applyAlignment="1">
      <alignment horizontal="center"/>
    </xf>
    <xf numFmtId="0" fontId="4" fillId="0" borderId="74" xfId="0" applyFont="1" applyBorder="1" applyAlignment="1">
      <alignment vertical="center" wrapText="1"/>
    </xf>
    <xf numFmtId="0" fontId="4" fillId="0" borderId="75" xfId="0" applyFont="1" applyBorder="1" applyAlignment="1">
      <alignment vertical="center" wrapText="1"/>
    </xf>
    <xf numFmtId="0" fontId="4" fillId="0" borderId="70" xfId="0" applyFont="1" applyBorder="1" applyAlignment="1">
      <alignment vertical="center" wrapText="1"/>
    </xf>
    <xf numFmtId="0" fontId="4" fillId="0" borderId="71" xfId="0" applyFont="1" applyBorder="1" applyAlignment="1">
      <alignment vertical="center" wrapText="1"/>
    </xf>
    <xf numFmtId="0" fontId="4" fillId="5" borderId="72" xfId="0" applyFont="1" applyFill="1" applyBorder="1" applyAlignment="1">
      <alignment vertical="center" wrapText="1"/>
    </xf>
    <xf numFmtId="0" fontId="4" fillId="5" borderId="78" xfId="0" applyFont="1" applyFill="1" applyBorder="1" applyAlignment="1">
      <alignment vertical="center" wrapText="1"/>
    </xf>
    <xf numFmtId="0" fontId="1" fillId="13" borderId="65" xfId="0" applyFont="1" applyFill="1" applyBorder="1" applyAlignment="1">
      <alignment horizontal="center"/>
    </xf>
    <xf numFmtId="0" fontId="4" fillId="11" borderId="66" xfId="0" applyFont="1" applyFill="1" applyBorder="1" applyAlignment="1"/>
    <xf numFmtId="0" fontId="4" fillId="11" borderId="67" xfId="0" applyFont="1" applyFill="1" applyBorder="1" applyAlignment="1"/>
    <xf numFmtId="0" fontId="37" fillId="0" borderId="0" xfId="0" applyFont="1" applyAlignment="1">
      <alignment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37" fillId="0" borderId="77" xfId="0" applyFont="1" applyBorder="1" applyAlignment="1">
      <alignment vertical="center"/>
    </xf>
    <xf numFmtId="0" fontId="84" fillId="0" borderId="66" xfId="0" applyFont="1" applyFill="1" applyBorder="1" applyAlignment="1">
      <alignment horizontal="left" vertical="center"/>
    </xf>
    <xf numFmtId="0" fontId="84" fillId="0" borderId="67" xfId="0" applyFont="1" applyFill="1" applyBorder="1" applyAlignment="1">
      <alignment horizontal="left" vertical="center"/>
    </xf>
    <xf numFmtId="0" fontId="84" fillId="0" borderId="68" xfId="0" applyFont="1" applyFill="1" applyBorder="1" applyAlignment="1">
      <alignment horizontal="left" vertical="center"/>
    </xf>
    <xf numFmtId="0" fontId="106" fillId="0" borderId="73" xfId="0" applyFont="1" applyBorder="1" applyAlignment="1">
      <alignment vertical="center"/>
    </xf>
    <xf numFmtId="0" fontId="106" fillId="0" borderId="74" xfId="0" applyFont="1" applyBorder="1" applyAlignment="1">
      <alignment vertical="center"/>
    </xf>
    <xf numFmtId="0" fontId="106" fillId="0" borderId="75" xfId="0" applyFont="1" applyBorder="1" applyAlignment="1">
      <alignment vertical="center"/>
    </xf>
    <xf numFmtId="0" fontId="106" fillId="0" borderId="76" xfId="0" applyFont="1" applyBorder="1" applyAlignment="1">
      <alignment vertical="center"/>
    </xf>
    <xf numFmtId="0" fontId="106" fillId="0" borderId="0" xfId="0" applyFont="1" applyBorder="1" applyAlignment="1">
      <alignment vertical="center"/>
    </xf>
    <xf numFmtId="0" fontId="106" fillId="0" borderId="77" xfId="0" applyFont="1" applyBorder="1" applyAlignment="1">
      <alignment vertical="center"/>
    </xf>
    <xf numFmtId="0" fontId="106" fillId="0" borderId="69" xfId="0" applyFont="1" applyBorder="1" applyAlignment="1">
      <alignment vertical="center"/>
    </xf>
    <xf numFmtId="0" fontId="106" fillId="0" borderId="70" xfId="0" applyFont="1" applyBorder="1" applyAlignment="1">
      <alignment vertical="center"/>
    </xf>
    <xf numFmtId="0" fontId="106" fillId="0" borderId="71" xfId="0" applyFont="1" applyBorder="1" applyAlignment="1">
      <alignment vertical="center"/>
    </xf>
    <xf numFmtId="0" fontId="106" fillId="0" borderId="76" xfId="0" applyFont="1" applyFill="1" applyBorder="1" applyAlignment="1">
      <alignment vertical="center"/>
    </xf>
    <xf numFmtId="0" fontId="37" fillId="0" borderId="76" xfId="0" applyFont="1" applyBorder="1"/>
    <xf numFmtId="0" fontId="37" fillId="0" borderId="0" xfId="0" applyFont="1" applyBorder="1"/>
    <xf numFmtId="0" fontId="37" fillId="0" borderId="77" xfId="0" applyFont="1" applyBorder="1"/>
    <xf numFmtId="0" fontId="37" fillId="0" borderId="69" xfId="0" applyFont="1" applyBorder="1"/>
    <xf numFmtId="0" fontId="37" fillId="0" borderId="70" xfId="0" applyFont="1" applyBorder="1"/>
    <xf numFmtId="0" fontId="37" fillId="0" borderId="71" xfId="0" applyFont="1" applyBorder="1"/>
    <xf numFmtId="0" fontId="116" fillId="0" borderId="76" xfId="0" applyFont="1" applyBorder="1"/>
    <xf numFmtId="0" fontId="116" fillId="0" borderId="0" xfId="0" applyFont="1" applyBorder="1"/>
    <xf numFmtId="0" fontId="80" fillId="0" borderId="65" xfId="0" applyFont="1" applyBorder="1" applyAlignment="1">
      <alignment horizontal="left" vertical="center"/>
    </xf>
    <xf numFmtId="0" fontId="84" fillId="11" borderId="65" xfId="0" applyFont="1" applyFill="1" applyBorder="1" applyAlignment="1">
      <alignment horizontal="center" vertical="center"/>
    </xf>
    <xf numFmtId="3" fontId="117" fillId="11" borderId="65" xfId="0" applyNumberFormat="1" applyFont="1" applyFill="1" applyBorder="1" applyAlignment="1">
      <alignment horizontal="center" vertical="center"/>
    </xf>
    <xf numFmtId="0" fontId="84" fillId="0" borderId="66" xfId="0" applyFont="1" applyBorder="1" applyAlignment="1">
      <alignment horizontal="left" vertical="center"/>
    </xf>
    <xf numFmtId="0" fontId="111" fillId="0" borderId="68" xfId="0" applyFont="1" applyBorder="1" applyAlignment="1">
      <alignment vertical="center"/>
    </xf>
    <xf numFmtId="0" fontId="139" fillId="0" borderId="67" xfId="2" applyFont="1" applyBorder="1" applyAlignment="1">
      <alignment horizontal="left" vertical="center"/>
    </xf>
    <xf numFmtId="0" fontId="2" fillId="11" borderId="77" xfId="0" applyFont="1" applyFill="1" applyBorder="1" applyAlignment="1">
      <alignment vertical="center" wrapText="1"/>
    </xf>
    <xf numFmtId="0" fontId="2" fillId="11" borderId="69" xfId="0" applyFont="1" applyFill="1" applyBorder="1" applyAlignment="1">
      <alignment vertical="center" wrapText="1"/>
    </xf>
    <xf numFmtId="0" fontId="2" fillId="11" borderId="71" xfId="0" applyFont="1" applyFill="1" applyBorder="1" applyAlignment="1">
      <alignment vertical="center" wrapText="1"/>
    </xf>
    <xf numFmtId="0" fontId="1" fillId="11" borderId="65" xfId="0" applyFont="1" applyFill="1" applyBorder="1" applyAlignment="1">
      <alignment horizontal="center"/>
    </xf>
    <xf numFmtId="0" fontId="37" fillId="46" borderId="76" xfId="0" applyFont="1" applyFill="1" applyBorder="1"/>
    <xf numFmtId="0" fontId="37" fillId="46" borderId="0" xfId="0" applyFont="1" applyFill="1"/>
    <xf numFmtId="0" fontId="37" fillId="46" borderId="77" xfId="0" applyFont="1" applyFill="1" applyBorder="1"/>
    <xf numFmtId="0" fontId="140" fillId="0" borderId="0" xfId="0" applyFont="1"/>
    <xf numFmtId="0" fontId="0" fillId="0" borderId="65" xfId="0" applyBorder="1" applyAlignment="1">
      <alignment horizontal="center"/>
    </xf>
    <xf numFmtId="0" fontId="110" fillId="0" borderId="68" xfId="0" applyFont="1" applyBorder="1" applyAlignment="1">
      <alignment horizontal="center" vertical="center"/>
    </xf>
    <xf numFmtId="0" fontId="110" fillId="11" borderId="68" xfId="0" applyFont="1" applyFill="1" applyBorder="1" applyAlignment="1">
      <alignment horizontal="center" vertical="center"/>
    </xf>
    <xf numFmtId="0" fontId="0" fillId="0" borderId="0" xfId="0" applyAlignment="1">
      <alignment vertical="top" wrapText="1"/>
    </xf>
    <xf numFmtId="0" fontId="0" fillId="0" borderId="77" xfId="0" applyBorder="1" applyAlignment="1">
      <alignment vertical="top" wrapText="1"/>
    </xf>
    <xf numFmtId="0" fontId="1" fillId="42" borderId="65" xfId="0" applyFont="1" applyFill="1" applyBorder="1" applyAlignment="1">
      <alignment horizontal="center" vertical="justify" wrapText="1"/>
    </xf>
    <xf numFmtId="0" fontId="113" fillId="0" borderId="65" xfId="2" applyFont="1" applyBorder="1" applyAlignment="1">
      <alignment horizontal="center"/>
    </xf>
    <xf numFmtId="0" fontId="86" fillId="0" borderId="65" xfId="0" applyFont="1" applyBorder="1" applyAlignment="1">
      <alignment horizontal="center" vertical="center"/>
    </xf>
    <xf numFmtId="0" fontId="113" fillId="48" borderId="65" xfId="2" applyFont="1" applyFill="1" applyBorder="1" applyAlignment="1">
      <alignment horizontal="center" vertical="top" wrapText="1"/>
    </xf>
    <xf numFmtId="0" fontId="7" fillId="39" borderId="73" xfId="0" applyFont="1" applyFill="1" applyBorder="1" applyAlignment="1">
      <alignment vertical="center"/>
    </xf>
    <xf numFmtId="0" fontId="7" fillId="39" borderId="75" xfId="0" applyFont="1" applyFill="1" applyBorder="1" applyAlignment="1">
      <alignment vertical="center"/>
    </xf>
    <xf numFmtId="0" fontId="1" fillId="42" borderId="66" xfId="0" applyFont="1" applyFill="1" applyBorder="1" applyAlignment="1">
      <alignment vertical="justify" wrapText="1"/>
    </xf>
    <xf numFmtId="0" fontId="1" fillId="42" borderId="67" xfId="0" applyFont="1" applyFill="1" applyBorder="1" applyAlignment="1">
      <alignment vertical="justify" wrapText="1"/>
    </xf>
    <xf numFmtId="0" fontId="1" fillId="42" borderId="68" xfId="0" applyFont="1" applyFill="1" applyBorder="1" applyAlignment="1">
      <alignment vertical="justify" wrapText="1"/>
    </xf>
    <xf numFmtId="0" fontId="143" fillId="0" borderId="0" xfId="0" applyFont="1" applyAlignment="1">
      <alignment vertical="center" wrapText="1"/>
    </xf>
    <xf numFmtId="0" fontId="143" fillId="0" borderId="77" xfId="0" applyFont="1" applyBorder="1" applyAlignment="1">
      <alignment vertical="center" wrapText="1"/>
    </xf>
    <xf numFmtId="0" fontId="86" fillId="0" borderId="0" xfId="0" applyFont="1" applyAlignment="1">
      <alignment vertical="top" wrapText="1"/>
    </xf>
    <xf numFmtId="0" fontId="86" fillId="0" borderId="77" xfId="0" applyFont="1" applyBorder="1" applyAlignment="1">
      <alignment vertical="top" wrapText="1"/>
    </xf>
    <xf numFmtId="0" fontId="58" fillId="0" borderId="0" xfId="0" applyFont="1" applyAlignment="1">
      <alignment vertical="top" wrapText="1"/>
    </xf>
    <xf numFmtId="0" fontId="58" fillId="0" borderId="77" xfId="0" applyFont="1" applyBorder="1" applyAlignment="1">
      <alignment vertical="top" wrapText="1"/>
    </xf>
    <xf numFmtId="0" fontId="143" fillId="0" borderId="69" xfId="0" applyFont="1" applyBorder="1" applyAlignment="1">
      <alignment vertical="center" wrapText="1"/>
    </xf>
    <xf numFmtId="0" fontId="58" fillId="0" borderId="70" xfId="0" applyFont="1" applyBorder="1" applyAlignment="1">
      <alignment vertical="center" wrapText="1"/>
    </xf>
    <xf numFmtId="0" fontId="58" fillId="0" borderId="71" xfId="0" applyFont="1" applyBorder="1" applyAlignment="1">
      <alignment vertical="center" wrapText="1"/>
    </xf>
    <xf numFmtId="0" fontId="100" fillId="0" borderId="76" xfId="0" applyFont="1" applyBorder="1" applyAlignment="1">
      <alignment vertical="center" wrapText="1"/>
    </xf>
    <xf numFmtId="0" fontId="100" fillId="0" borderId="77" xfId="0" applyFont="1" applyBorder="1" applyAlignment="1">
      <alignment vertical="center" wrapText="1"/>
    </xf>
    <xf numFmtId="0" fontId="0" fillId="0" borderId="0" xfId="0" applyAlignment="1">
      <alignment vertical="center" wrapText="1"/>
    </xf>
    <xf numFmtId="0" fontId="100" fillId="0" borderId="69" xfId="0" applyFont="1" applyBorder="1" applyAlignment="1">
      <alignment vertical="center" wrapText="1"/>
    </xf>
    <xf numFmtId="0" fontId="100" fillId="0" borderId="71" xfId="0" applyFont="1" applyBorder="1" applyAlignment="1">
      <alignment vertical="center" wrapText="1"/>
    </xf>
    <xf numFmtId="0" fontId="0" fillId="0" borderId="66" xfId="0" applyBorder="1" applyAlignment="1">
      <alignment horizontal="left"/>
    </xf>
    <xf numFmtId="0" fontId="0" fillId="0" borderId="68" xfId="0" applyBorder="1" applyAlignment="1">
      <alignment horizontal="left"/>
    </xf>
    <xf numFmtId="0" fontId="1" fillId="15" borderId="73" xfId="0" applyFont="1" applyFill="1" applyBorder="1" applyAlignment="1">
      <alignment horizontal="center" vertical="center" wrapText="1"/>
    </xf>
    <xf numFmtId="0" fontId="1" fillId="15" borderId="75" xfId="0" applyFont="1" applyFill="1" applyBorder="1" applyAlignment="1">
      <alignment horizontal="center" vertical="center" wrapText="1"/>
    </xf>
    <xf numFmtId="0" fontId="1" fillId="15" borderId="76" xfId="0" applyFont="1" applyFill="1" applyBorder="1" applyAlignment="1">
      <alignment horizontal="center" vertical="center" wrapText="1"/>
    </xf>
    <xf numFmtId="0" fontId="1" fillId="15" borderId="77" xfId="0" applyFont="1" applyFill="1" applyBorder="1" applyAlignment="1">
      <alignment horizontal="center" vertical="center" wrapText="1"/>
    </xf>
    <xf numFmtId="0" fontId="1" fillId="15" borderId="69" xfId="0" applyFont="1" applyFill="1" applyBorder="1" applyAlignment="1">
      <alignment horizontal="center" vertical="center" wrapText="1"/>
    </xf>
    <xf numFmtId="0" fontId="1" fillId="15" borderId="71" xfId="0" applyFont="1" applyFill="1" applyBorder="1" applyAlignment="1">
      <alignment horizontal="center" vertical="center" wrapText="1"/>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0" xfId="0" applyAlignment="1">
      <alignment horizontal="center" vertical="center"/>
    </xf>
    <xf numFmtId="0" fontId="0" fillId="0" borderId="77"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1" fillId="0" borderId="66"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0" fillId="0" borderId="65" xfId="0" applyBorder="1" applyAlignment="1">
      <alignment horizontal="center" vertical="center"/>
    </xf>
    <xf numFmtId="0" fontId="61" fillId="0" borderId="65" xfId="0" applyFont="1"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86" fillId="0" borderId="65" xfId="0" applyFont="1" applyBorder="1" applyAlignment="1">
      <alignment horizontal="left"/>
    </xf>
    <xf numFmtId="0" fontId="86" fillId="0" borderId="65" xfId="0" applyFont="1" applyBorder="1" applyAlignment="1">
      <alignment horizontal="center"/>
    </xf>
    <xf numFmtId="16" fontId="86" fillId="0" borderId="65" xfId="0" applyNumberFormat="1" applyFont="1" applyBorder="1" applyAlignment="1">
      <alignment horizontal="center"/>
    </xf>
    <xf numFmtId="0" fontId="131" fillId="0" borderId="65" xfId="0" applyFont="1" applyBorder="1" applyAlignment="1">
      <alignment horizontal="left"/>
    </xf>
    <xf numFmtId="0" fontId="111" fillId="11" borderId="66" xfId="0" applyFont="1" applyFill="1" applyBorder="1" applyAlignment="1">
      <alignment horizontal="left" vertical="center"/>
    </xf>
    <xf numFmtId="0" fontId="111" fillId="11" borderId="67" xfId="0" applyFont="1" applyFill="1" applyBorder="1" applyAlignment="1">
      <alignment horizontal="left" vertical="center"/>
    </xf>
    <xf numFmtId="0" fontId="111" fillId="11" borderId="68" xfId="0" applyFont="1" applyFill="1" applyBorder="1" applyAlignment="1">
      <alignment horizontal="left" vertical="center"/>
    </xf>
    <xf numFmtId="0" fontId="110" fillId="29" borderId="66" xfId="0" applyFont="1" applyFill="1" applyBorder="1" applyAlignment="1">
      <alignment horizontal="left" vertical="center"/>
    </xf>
    <xf numFmtId="0" fontId="110" fillId="29" borderId="67" xfId="0" applyFont="1" applyFill="1" applyBorder="1" applyAlignment="1">
      <alignment horizontal="left" vertical="center"/>
    </xf>
    <xf numFmtId="0" fontId="110" fillId="29" borderId="68" xfId="0" applyFont="1" applyFill="1" applyBorder="1" applyAlignment="1">
      <alignment horizontal="left" vertical="center"/>
    </xf>
    <xf numFmtId="0" fontId="1" fillId="15" borderId="73" xfId="0" applyFont="1" applyFill="1" applyBorder="1" applyAlignment="1">
      <alignment horizontal="center" vertical="center" textRotation="90"/>
    </xf>
    <xf numFmtId="0" fontId="1" fillId="15" borderId="76" xfId="0" applyFont="1" applyFill="1" applyBorder="1" applyAlignment="1">
      <alignment horizontal="center" vertical="center" textRotation="90"/>
    </xf>
    <xf numFmtId="0" fontId="1" fillId="15" borderId="69" xfId="0" applyFont="1" applyFill="1" applyBorder="1" applyAlignment="1">
      <alignment horizontal="center" vertical="center" textRotation="90"/>
    </xf>
    <xf numFmtId="0" fontId="1" fillId="0" borderId="65" xfId="0" applyFont="1" applyBorder="1" applyAlignment="1">
      <alignment horizontal="center"/>
    </xf>
    <xf numFmtId="0" fontId="110" fillId="11" borderId="73" xfId="0" applyFont="1" applyFill="1" applyBorder="1" applyAlignment="1">
      <alignment horizontal="center" vertical="center" wrapText="1"/>
    </xf>
    <xf numFmtId="0" fontId="110" fillId="11" borderId="74" xfId="0" applyFont="1" applyFill="1" applyBorder="1" applyAlignment="1">
      <alignment horizontal="center" vertical="center" wrapText="1"/>
    </xf>
    <xf numFmtId="0" fontId="110" fillId="11" borderId="75" xfId="0" applyFont="1" applyFill="1" applyBorder="1" applyAlignment="1">
      <alignment horizontal="center" vertical="center" wrapText="1"/>
    </xf>
    <xf numFmtId="0" fontId="110" fillId="11" borderId="76" xfId="0" applyFont="1" applyFill="1" applyBorder="1" applyAlignment="1">
      <alignment horizontal="center" vertical="center" wrapText="1"/>
    </xf>
    <xf numFmtId="0" fontId="110" fillId="11" borderId="0" xfId="0" applyFont="1" applyFill="1" applyBorder="1" applyAlignment="1">
      <alignment horizontal="center" vertical="center" wrapText="1"/>
    </xf>
    <xf numFmtId="0" fontId="110" fillId="11" borderId="77" xfId="0" applyFont="1" applyFill="1" applyBorder="1" applyAlignment="1">
      <alignment horizontal="center" vertical="center" wrapText="1"/>
    </xf>
    <xf numFmtId="0" fontId="110" fillId="11" borderId="69" xfId="0" applyFont="1" applyFill="1" applyBorder="1" applyAlignment="1">
      <alignment horizontal="center" vertical="center" wrapText="1"/>
    </xf>
    <xf numFmtId="0" fontId="110" fillId="11" borderId="70" xfId="0" applyFont="1" applyFill="1" applyBorder="1" applyAlignment="1">
      <alignment horizontal="center" vertical="center" wrapText="1"/>
    </xf>
    <xf numFmtId="0" fontId="110" fillId="11" borderId="71" xfId="0" applyFont="1" applyFill="1" applyBorder="1" applyAlignment="1">
      <alignment horizontal="center" vertical="center" wrapText="1"/>
    </xf>
    <xf numFmtId="0" fontId="111" fillId="29" borderId="65" xfId="0" applyFont="1" applyFill="1" applyBorder="1" applyAlignment="1">
      <alignment horizontal="left" vertical="center"/>
    </xf>
    <xf numFmtId="0" fontId="106" fillId="0" borderId="65" xfId="0" applyFont="1" applyBorder="1" applyAlignment="1">
      <alignment horizontal="left" vertical="center" wrapText="1"/>
    </xf>
    <xf numFmtId="0" fontId="111" fillId="29" borderId="65" xfId="0" applyFont="1" applyFill="1" applyBorder="1" applyAlignment="1">
      <alignment horizontal="center" vertical="center"/>
    </xf>
    <xf numFmtId="0" fontId="0" fillId="0" borderId="65" xfId="0" applyBorder="1" applyAlignment="1">
      <alignment horizontal="center"/>
    </xf>
    <xf numFmtId="0" fontId="86" fillId="0" borderId="66" xfId="0" applyFont="1" applyBorder="1" applyAlignment="1">
      <alignment horizontal="center"/>
    </xf>
    <xf numFmtId="0" fontId="86" fillId="0" borderId="67" xfId="0" applyFont="1" applyBorder="1" applyAlignment="1">
      <alignment horizontal="center"/>
    </xf>
    <xf numFmtId="0" fontId="86" fillId="0" borderId="68" xfId="0" applyFont="1" applyBorder="1" applyAlignment="1">
      <alignment horizontal="center"/>
    </xf>
    <xf numFmtId="0" fontId="106" fillId="11" borderId="67" xfId="0" applyFont="1" applyFill="1" applyBorder="1" applyAlignment="1">
      <alignment horizontal="left" vertical="center"/>
    </xf>
    <xf numFmtId="0" fontId="106" fillId="11" borderId="68" xfId="0" applyFont="1" applyFill="1" applyBorder="1" applyAlignment="1">
      <alignment horizontal="left" vertical="center"/>
    </xf>
    <xf numFmtId="0" fontId="106" fillId="0" borderId="66" xfId="0" applyFont="1" applyBorder="1" applyAlignment="1">
      <alignment horizontal="left" vertical="center"/>
    </xf>
    <xf numFmtId="0" fontId="106" fillId="0" borderId="68" xfId="0" applyFont="1" applyBorder="1" applyAlignment="1">
      <alignment horizontal="left" vertical="center"/>
    </xf>
    <xf numFmtId="0" fontId="106" fillId="11" borderId="66" xfId="0" applyFont="1" applyFill="1" applyBorder="1" applyAlignment="1">
      <alignment horizontal="left" vertical="center"/>
    </xf>
    <xf numFmtId="0" fontId="106" fillId="11" borderId="67" xfId="0" applyFont="1" applyFill="1" applyBorder="1" applyAlignment="1">
      <alignment horizontal="left" vertical="center" wrapText="1"/>
    </xf>
    <xf numFmtId="0" fontId="106" fillId="11" borderId="68" xfId="0" applyFont="1" applyFill="1" applyBorder="1" applyAlignment="1">
      <alignment horizontal="left" vertical="center" wrapText="1"/>
    </xf>
    <xf numFmtId="0" fontId="21" fillId="42" borderId="65" xfId="0" applyFont="1" applyFill="1" applyBorder="1" applyAlignment="1">
      <alignment horizontal="left" vertical="center"/>
    </xf>
    <xf numFmtId="0" fontId="110" fillId="11" borderId="65" xfId="0" applyFont="1" applyFill="1" applyBorder="1" applyAlignment="1">
      <alignment horizontal="left" vertical="center"/>
    </xf>
    <xf numFmtId="0" fontId="114" fillId="0" borderId="66" xfId="0" applyFont="1" applyBorder="1" applyAlignment="1">
      <alignment horizontal="left"/>
    </xf>
    <xf numFmtId="0" fontId="114" fillId="0" borderId="68" xfId="0" applyFont="1" applyBorder="1" applyAlignment="1">
      <alignment horizontal="left"/>
    </xf>
    <xf numFmtId="0" fontId="114" fillId="11" borderId="65" xfId="0" applyFont="1" applyFill="1" applyBorder="1" applyAlignment="1">
      <alignment horizontal="center"/>
    </xf>
    <xf numFmtId="0" fontId="110" fillId="0" borderId="65" xfId="0" applyFont="1" applyBorder="1" applyAlignment="1">
      <alignment horizontal="left" vertical="center"/>
    </xf>
    <xf numFmtId="0" fontId="1" fillId="15" borderId="72" xfId="0" applyFont="1" applyFill="1" applyBorder="1" applyAlignment="1">
      <alignment horizontal="center" vertical="center" textRotation="90"/>
    </xf>
    <xf numFmtId="0" fontId="1" fillId="15" borderId="79" xfId="0" applyFont="1" applyFill="1" applyBorder="1" applyAlignment="1">
      <alignment horizontal="center" vertical="center" textRotation="90"/>
    </xf>
    <xf numFmtId="0" fontId="1" fillId="15" borderId="78" xfId="0" applyFont="1" applyFill="1" applyBorder="1" applyAlignment="1">
      <alignment horizontal="center" vertical="center" textRotation="90"/>
    </xf>
    <xf numFmtId="0" fontId="107" fillId="11" borderId="66" xfId="0" applyFont="1" applyFill="1" applyBorder="1" applyAlignment="1">
      <alignment horizontal="center" vertical="center"/>
    </xf>
    <xf numFmtId="0" fontId="107" fillId="11" borderId="68" xfId="0" applyFont="1" applyFill="1" applyBorder="1" applyAlignment="1">
      <alignment horizontal="center" vertical="center"/>
    </xf>
    <xf numFmtId="0" fontId="107" fillId="5" borderId="66" xfId="0" applyFont="1" applyFill="1" applyBorder="1" applyAlignment="1">
      <alignment horizontal="center" vertical="center"/>
    </xf>
    <xf numFmtId="0" fontId="107" fillId="5" borderId="67" xfId="0" applyFont="1" applyFill="1" applyBorder="1" applyAlignment="1">
      <alignment horizontal="center" vertical="center"/>
    </xf>
    <xf numFmtId="0" fontId="107" fillId="5" borderId="68" xfId="0" applyFont="1" applyFill="1" applyBorder="1" applyAlignment="1">
      <alignment horizontal="center" vertical="center"/>
    </xf>
    <xf numFmtId="0" fontId="107" fillId="8" borderId="66" xfId="0" applyFont="1" applyFill="1" applyBorder="1" applyAlignment="1">
      <alignment horizontal="center" vertical="center"/>
    </xf>
    <xf numFmtId="0" fontId="107" fillId="8" borderId="68" xfId="0" applyFont="1" applyFill="1" applyBorder="1" applyAlignment="1">
      <alignment horizontal="center" vertical="center"/>
    </xf>
    <xf numFmtId="0" fontId="107" fillId="8" borderId="67" xfId="0" applyFont="1" applyFill="1" applyBorder="1" applyAlignment="1">
      <alignment horizontal="center" vertical="center"/>
    </xf>
    <xf numFmtId="0" fontId="106" fillId="11" borderId="65" xfId="0" applyFont="1" applyFill="1" applyBorder="1" applyAlignment="1">
      <alignment horizontal="center"/>
    </xf>
    <xf numFmtId="0" fontId="106" fillId="11" borderId="65" xfId="0" applyFont="1" applyFill="1" applyBorder="1" applyAlignment="1">
      <alignment horizontal="center" vertical="center"/>
    </xf>
    <xf numFmtId="0" fontId="125" fillId="0" borderId="65" xfId="0" applyFont="1" applyBorder="1" applyAlignment="1">
      <alignment horizontal="center" vertical="center" wrapText="1"/>
    </xf>
    <xf numFmtId="0" fontId="125" fillId="0" borderId="66" xfId="0" applyFont="1" applyBorder="1" applyAlignment="1">
      <alignment horizontal="center" vertical="center" wrapText="1"/>
    </xf>
    <xf numFmtId="0" fontId="125" fillId="0" borderId="67" xfId="0" applyFont="1" applyBorder="1" applyAlignment="1">
      <alignment horizontal="center" vertical="center" wrapText="1"/>
    </xf>
    <xf numFmtId="0" fontId="125" fillId="0" borderId="68" xfId="0" applyFont="1" applyBorder="1" applyAlignment="1">
      <alignment horizontal="center" vertical="center" wrapText="1"/>
    </xf>
    <xf numFmtId="0" fontId="107" fillId="0" borderId="66" xfId="0" applyFont="1" applyBorder="1" applyAlignment="1">
      <alignment horizontal="center"/>
    </xf>
    <xf numFmtId="0" fontId="107" fillId="0" borderId="68" xfId="0" applyFont="1" applyBorder="1" applyAlignment="1">
      <alignment horizontal="center"/>
    </xf>
    <xf numFmtId="0" fontId="107" fillId="0" borderId="67" xfId="0" applyFont="1" applyBorder="1" applyAlignment="1">
      <alignment horizontal="center"/>
    </xf>
    <xf numFmtId="0" fontId="110" fillId="0" borderId="68" xfId="0" applyFont="1" applyBorder="1" applyAlignment="1">
      <alignment horizontal="left"/>
    </xf>
    <xf numFmtId="0" fontId="110" fillId="0" borderId="65" xfId="0" applyFont="1" applyBorder="1" applyAlignment="1">
      <alignment horizontal="left"/>
    </xf>
    <xf numFmtId="14" fontId="110" fillId="0" borderId="66" xfId="0" applyNumberFormat="1" applyFont="1" applyBorder="1" applyAlignment="1">
      <alignment horizontal="center" vertical="center"/>
    </xf>
    <xf numFmtId="0" fontId="110" fillId="0" borderId="68" xfId="0" applyFont="1" applyBorder="1" applyAlignment="1">
      <alignment horizontal="center" vertical="center"/>
    </xf>
    <xf numFmtId="0" fontId="114" fillId="11" borderId="65" xfId="0" applyFont="1" applyFill="1" applyBorder="1" applyAlignment="1">
      <alignment horizontal="left" vertical="center" wrapText="1"/>
    </xf>
    <xf numFmtId="0" fontId="12" fillId="42" borderId="68" xfId="0" applyFont="1" applyFill="1" applyBorder="1" applyAlignment="1">
      <alignment horizontal="left" vertical="center"/>
    </xf>
    <xf numFmtId="0" fontId="12" fillId="42" borderId="65" xfId="0" applyFont="1" applyFill="1" applyBorder="1" applyAlignment="1">
      <alignment horizontal="left" vertical="center"/>
    </xf>
    <xf numFmtId="0" fontId="107" fillId="0" borderId="66" xfId="0" applyFont="1" applyBorder="1" applyAlignment="1">
      <alignment horizontal="left"/>
    </xf>
    <xf numFmtId="0" fontId="107" fillId="0" borderId="68" xfId="0" applyFont="1" applyBorder="1" applyAlignment="1">
      <alignment horizontal="left"/>
    </xf>
    <xf numFmtId="0" fontId="111" fillId="11" borderId="65" xfId="0" applyFont="1" applyFill="1" applyBorder="1" applyAlignment="1">
      <alignment horizontal="center"/>
    </xf>
    <xf numFmtId="0" fontId="110" fillId="0" borderId="68" xfId="0" applyFont="1" applyBorder="1" applyAlignment="1">
      <alignment horizontal="left" vertical="center"/>
    </xf>
    <xf numFmtId="0" fontId="110" fillId="11" borderId="68" xfId="0" applyFont="1" applyFill="1" applyBorder="1" applyAlignment="1">
      <alignment horizontal="left" vertical="center"/>
    </xf>
    <xf numFmtId="0" fontId="82" fillId="5" borderId="66" xfId="0" applyFont="1" applyFill="1" applyBorder="1" applyAlignment="1">
      <alignment horizontal="center"/>
    </xf>
    <xf numFmtId="0" fontId="82" fillId="5" borderId="68" xfId="0" applyFont="1" applyFill="1" applyBorder="1" applyAlignment="1">
      <alignment horizontal="center"/>
    </xf>
    <xf numFmtId="0" fontId="82" fillId="8" borderId="66" xfId="0" applyFont="1" applyFill="1" applyBorder="1" applyAlignment="1">
      <alignment horizontal="center"/>
    </xf>
    <xf numFmtId="0" fontId="82" fillId="8" borderId="68" xfId="0" applyFont="1" applyFill="1" applyBorder="1" applyAlignment="1">
      <alignment horizontal="center"/>
    </xf>
    <xf numFmtId="0" fontId="119" fillId="44" borderId="66" xfId="0" applyFont="1" applyFill="1" applyBorder="1" applyAlignment="1">
      <alignment horizontal="center"/>
    </xf>
    <xf numFmtId="0" fontId="119" fillId="44" borderId="68" xfId="0" applyFont="1" applyFill="1" applyBorder="1" applyAlignment="1">
      <alignment horizontal="center"/>
    </xf>
    <xf numFmtId="0" fontId="119" fillId="6" borderId="66" xfId="0" applyFont="1" applyFill="1" applyBorder="1" applyAlignment="1">
      <alignment horizontal="center"/>
    </xf>
    <xf numFmtId="0" fontId="119" fillId="6" borderId="68" xfId="0" applyFont="1" applyFill="1" applyBorder="1" applyAlignment="1">
      <alignment horizontal="center"/>
    </xf>
    <xf numFmtId="0" fontId="118" fillId="11" borderId="66" xfId="0" applyFont="1" applyFill="1" applyBorder="1" applyAlignment="1">
      <alignment horizontal="center" vertical="center"/>
    </xf>
    <xf numFmtId="0" fontId="118" fillId="11" borderId="68" xfId="0" applyFont="1" applyFill="1" applyBorder="1" applyAlignment="1">
      <alignment horizontal="center" vertical="center"/>
    </xf>
    <xf numFmtId="0" fontId="81" fillId="11" borderId="66" xfId="0" applyFont="1" applyFill="1" applyBorder="1" applyAlignment="1">
      <alignment horizontal="center" vertical="center"/>
    </xf>
    <xf numFmtId="0" fontId="81" fillId="11" borderId="68" xfId="0" applyFont="1" applyFill="1" applyBorder="1" applyAlignment="1">
      <alignment horizontal="center" vertical="center"/>
    </xf>
    <xf numFmtId="0" fontId="82" fillId="11" borderId="66" xfId="0" applyFont="1" applyFill="1" applyBorder="1" applyAlignment="1">
      <alignment horizontal="center" vertical="center"/>
    </xf>
    <xf numFmtId="0" fontId="82" fillId="11" borderId="68" xfId="0" applyFont="1" applyFill="1" applyBorder="1" applyAlignment="1">
      <alignment horizontal="center" vertical="center"/>
    </xf>
    <xf numFmtId="0" fontId="106" fillId="0" borderId="73" xfId="0" applyFont="1" applyBorder="1" applyAlignment="1">
      <alignment horizontal="center"/>
    </xf>
    <xf numFmtId="0" fontId="106" fillId="0" borderId="74" xfId="0" applyFont="1" applyBorder="1" applyAlignment="1">
      <alignment horizontal="center"/>
    </xf>
    <xf numFmtId="0" fontId="106" fillId="0" borderId="75" xfId="0" applyFont="1" applyBorder="1" applyAlignment="1">
      <alignment horizontal="center"/>
    </xf>
    <xf numFmtId="0" fontId="106" fillId="0" borderId="66" xfId="0" applyFont="1" applyBorder="1" applyAlignment="1">
      <alignment vertical="center"/>
    </xf>
    <xf numFmtId="0" fontId="106" fillId="0" borderId="67" xfId="0" applyFont="1" applyBorder="1" applyAlignment="1">
      <alignment vertical="center"/>
    </xf>
    <xf numFmtId="0" fontId="106" fillId="0" borderId="68" xfId="0" applyFont="1" applyBorder="1" applyAlignment="1">
      <alignment vertical="center"/>
    </xf>
    <xf numFmtId="0" fontId="106" fillId="0" borderId="66" xfId="2" applyFont="1" applyBorder="1" applyAlignment="1">
      <alignment vertical="center"/>
    </xf>
    <xf numFmtId="0" fontId="112" fillId="0" borderId="66" xfId="0" applyFont="1" applyBorder="1" applyAlignment="1">
      <alignment horizontal="left" vertical="center"/>
    </xf>
    <xf numFmtId="0" fontId="112" fillId="0" borderId="67" xfId="0" applyFont="1" applyBorder="1" applyAlignment="1">
      <alignment horizontal="left" vertical="center"/>
    </xf>
    <xf numFmtId="0" fontId="112" fillId="0" borderId="68" xfId="0" applyFont="1" applyBorder="1" applyAlignment="1">
      <alignment horizontal="left" vertical="center"/>
    </xf>
    <xf numFmtId="0" fontId="117" fillId="11" borderId="66" xfId="0" applyFont="1" applyFill="1" applyBorder="1" applyAlignment="1">
      <alignment horizontal="center" vertical="center"/>
    </xf>
    <xf numFmtId="0" fontId="117" fillId="11" borderId="68" xfId="0" applyFont="1" applyFill="1" applyBorder="1" applyAlignment="1">
      <alignment horizontal="center" vertical="center"/>
    </xf>
    <xf numFmtId="0" fontId="117" fillId="0" borderId="66" xfId="0" applyFont="1" applyBorder="1" applyAlignment="1">
      <alignment horizontal="center" vertical="center"/>
    </xf>
    <xf numFmtId="0" fontId="117" fillId="0" borderId="68" xfId="0" applyFont="1" applyBorder="1" applyAlignment="1">
      <alignment horizontal="center" vertical="center"/>
    </xf>
    <xf numFmtId="0" fontId="117" fillId="29" borderId="66" xfId="0" applyFont="1" applyFill="1" applyBorder="1" applyAlignment="1">
      <alignment horizontal="center" vertical="center"/>
    </xf>
    <xf numFmtId="0" fontId="117" fillId="29" borderId="68" xfId="0" applyFont="1" applyFill="1" applyBorder="1" applyAlignment="1">
      <alignment horizontal="center" vertical="center"/>
    </xf>
    <xf numFmtId="0" fontId="117" fillId="20" borderId="66" xfId="0" applyFont="1" applyFill="1" applyBorder="1" applyAlignment="1">
      <alignment horizontal="center" vertical="center"/>
    </xf>
    <xf numFmtId="0" fontId="117" fillId="20" borderId="68" xfId="0" applyFont="1" applyFill="1" applyBorder="1" applyAlignment="1">
      <alignment horizontal="center" vertical="center"/>
    </xf>
    <xf numFmtId="0" fontId="131" fillId="11" borderId="65" xfId="0" applyFont="1" applyFill="1" applyBorder="1" applyAlignment="1">
      <alignment horizontal="left" vertical="center"/>
    </xf>
    <xf numFmtId="0" fontId="1" fillId="15" borderId="72" xfId="0" applyFont="1" applyFill="1" applyBorder="1" applyAlignment="1">
      <alignment horizontal="center" vertical="center" textRotation="90" wrapText="1"/>
    </xf>
    <xf numFmtId="0" fontId="1" fillId="15" borderId="79" xfId="0" applyFont="1" applyFill="1" applyBorder="1" applyAlignment="1">
      <alignment horizontal="center" vertical="center" textRotation="90" wrapText="1"/>
    </xf>
    <xf numFmtId="0" fontId="1" fillId="15" borderId="78" xfId="0" applyFont="1" applyFill="1" applyBorder="1" applyAlignment="1">
      <alignment horizontal="center" vertical="center" textRotation="90" wrapText="1"/>
    </xf>
    <xf numFmtId="0" fontId="132" fillId="0" borderId="65" xfId="0" applyFont="1" applyBorder="1" applyAlignment="1">
      <alignment horizontal="left" vertical="center"/>
    </xf>
    <xf numFmtId="3" fontId="135" fillId="11" borderId="65" xfId="0" applyNumberFormat="1" applyFont="1" applyFill="1" applyBorder="1" applyAlignment="1">
      <alignment horizontal="center" vertical="center"/>
    </xf>
    <xf numFmtId="168" fontId="100" fillId="11" borderId="65" xfId="0" applyNumberFormat="1" applyFont="1" applyFill="1" applyBorder="1" applyAlignment="1">
      <alignment horizontal="center" vertical="center"/>
    </xf>
    <xf numFmtId="168" fontId="131" fillId="11" borderId="65" xfId="0" applyNumberFormat="1" applyFont="1" applyFill="1" applyBorder="1" applyAlignment="1">
      <alignment horizontal="center" vertical="center"/>
    </xf>
    <xf numFmtId="0" fontId="83" fillId="45" borderId="74" xfId="0" applyFont="1" applyFill="1" applyBorder="1" applyAlignment="1">
      <alignment horizontal="left"/>
    </xf>
    <xf numFmtId="0" fontId="0" fillId="45" borderId="74" xfId="0" applyFill="1" applyBorder="1" applyAlignment="1">
      <alignment horizontal="center"/>
    </xf>
    <xf numFmtId="0" fontId="83" fillId="0" borderId="65" xfId="0" applyFont="1" applyBorder="1" applyAlignment="1">
      <alignment horizontal="left" vertical="center"/>
    </xf>
    <xf numFmtId="0" fontId="110" fillId="29" borderId="65" xfId="0" applyFont="1" applyFill="1" applyBorder="1" applyAlignment="1">
      <alignment horizontal="left" vertical="center"/>
    </xf>
    <xf numFmtId="0" fontId="1" fillId="15" borderId="73" xfId="0" applyFont="1" applyFill="1" applyBorder="1" applyAlignment="1">
      <alignment horizontal="center" vertical="center"/>
    </xf>
    <xf numFmtId="0" fontId="1" fillId="15" borderId="75" xfId="0" applyFont="1" applyFill="1" applyBorder="1" applyAlignment="1">
      <alignment horizontal="center" vertical="center"/>
    </xf>
    <xf numFmtId="0" fontId="1" fillId="15" borderId="69" xfId="0" applyFont="1" applyFill="1" applyBorder="1" applyAlignment="1">
      <alignment horizontal="center" vertical="center"/>
    </xf>
    <xf numFmtId="0" fontId="1" fillId="15" borderId="71" xfId="0" applyFont="1" applyFill="1" applyBorder="1" applyAlignment="1">
      <alignment horizontal="center" vertical="center"/>
    </xf>
    <xf numFmtId="0" fontId="131" fillId="0" borderId="73" xfId="0" applyFont="1" applyBorder="1" applyAlignment="1">
      <alignment horizontal="left" vertical="center" wrapText="1"/>
    </xf>
    <xf numFmtId="0" fontId="131" fillId="0" borderId="74" xfId="0" applyFont="1" applyBorder="1" applyAlignment="1">
      <alignment horizontal="left" vertical="center" wrapText="1"/>
    </xf>
    <xf numFmtId="0" fontId="131" fillId="0" borderId="75" xfId="0" applyFont="1" applyBorder="1" applyAlignment="1">
      <alignment horizontal="left" vertical="center" wrapText="1"/>
    </xf>
    <xf numFmtId="0" fontId="131" fillId="0" borderId="69" xfId="0" applyFont="1" applyBorder="1" applyAlignment="1">
      <alignment horizontal="left" vertical="center" wrapText="1"/>
    </xf>
    <xf numFmtId="0" fontId="131" fillId="0" borderId="70" xfId="0" applyFont="1" applyBorder="1" applyAlignment="1">
      <alignment horizontal="left" vertical="center" wrapText="1"/>
    </xf>
    <xf numFmtId="0" fontId="131" fillId="0" borderId="71" xfId="0" applyFont="1" applyBorder="1" applyAlignment="1">
      <alignment horizontal="left" vertical="center" wrapText="1"/>
    </xf>
    <xf numFmtId="0" fontId="86" fillId="0" borderId="66" xfId="0" applyFont="1" applyBorder="1" applyAlignment="1">
      <alignment horizontal="left"/>
    </xf>
    <xf numFmtId="0" fontId="86" fillId="0" borderId="67" xfId="0" applyFont="1" applyBorder="1" applyAlignment="1">
      <alignment horizontal="left"/>
    </xf>
    <xf numFmtId="0" fontId="86" fillId="0" borderId="68" xfId="0" applyFont="1" applyBorder="1" applyAlignment="1">
      <alignment horizontal="left"/>
    </xf>
    <xf numFmtId="0" fontId="1" fillId="42" borderId="66" xfId="0" applyFont="1" applyFill="1" applyBorder="1" applyAlignment="1">
      <alignment horizontal="center"/>
    </xf>
    <xf numFmtId="0" fontId="1" fillId="42" borderId="67" xfId="0" applyFont="1" applyFill="1" applyBorder="1" applyAlignment="1">
      <alignment horizontal="center"/>
    </xf>
    <xf numFmtId="0" fontId="1" fillId="42" borderId="68" xfId="0" applyFont="1" applyFill="1" applyBorder="1" applyAlignment="1">
      <alignment horizontal="center"/>
    </xf>
    <xf numFmtId="0" fontId="101" fillId="11" borderId="66" xfId="0" applyFont="1" applyFill="1" applyBorder="1" applyAlignment="1">
      <alignment horizontal="center" vertical="center" wrapText="1"/>
    </xf>
    <xf numFmtId="0" fontId="101" fillId="11" borderId="67" xfId="0" applyFont="1" applyFill="1" applyBorder="1" applyAlignment="1">
      <alignment horizontal="center" vertical="center" wrapText="1"/>
    </xf>
    <xf numFmtId="0" fontId="101" fillId="11" borderId="68" xfId="0" applyFont="1" applyFill="1" applyBorder="1" applyAlignment="1">
      <alignment horizontal="center" vertical="center" wrapText="1"/>
    </xf>
    <xf numFmtId="0" fontId="130" fillId="45" borderId="73" xfId="0" applyFont="1" applyFill="1" applyBorder="1" applyAlignment="1">
      <alignment horizontal="center" vertical="center" wrapText="1"/>
    </xf>
    <xf numFmtId="0" fontId="130" fillId="45" borderId="74" xfId="0" applyFont="1" applyFill="1" applyBorder="1" applyAlignment="1">
      <alignment horizontal="center" vertical="center" wrapText="1"/>
    </xf>
    <xf numFmtId="0" fontId="130" fillId="45" borderId="75" xfId="0" applyFont="1" applyFill="1" applyBorder="1" applyAlignment="1">
      <alignment horizontal="center" vertical="center" wrapText="1"/>
    </xf>
    <xf numFmtId="0" fontId="122" fillId="0" borderId="76" xfId="0" applyFont="1" applyBorder="1" applyAlignment="1">
      <alignment horizontal="center" vertical="center" wrapText="1"/>
    </xf>
    <xf numFmtId="0" fontId="122" fillId="0" borderId="0" xfId="0" applyFont="1" applyAlignment="1">
      <alignment horizontal="center" vertical="center" wrapText="1"/>
    </xf>
    <xf numFmtId="0" fontId="122" fillId="0" borderId="77" xfId="0" applyFont="1" applyBorder="1" applyAlignment="1">
      <alignment horizontal="center" vertical="center" wrapText="1"/>
    </xf>
    <xf numFmtId="0" fontId="122" fillId="0" borderId="69" xfId="0" applyFont="1" applyBorder="1" applyAlignment="1">
      <alignment horizontal="center" vertical="center" wrapText="1"/>
    </xf>
    <xf numFmtId="0" fontId="122" fillId="0" borderId="70" xfId="0" applyFont="1" applyBorder="1" applyAlignment="1">
      <alignment horizontal="center" vertical="center" wrapText="1"/>
    </xf>
    <xf numFmtId="0" fontId="122" fillId="0" borderId="71" xfId="0" applyFont="1" applyBorder="1" applyAlignment="1">
      <alignment horizontal="center" vertical="center" wrapText="1"/>
    </xf>
    <xf numFmtId="0" fontId="60" fillId="15" borderId="66" xfId="0" applyFont="1" applyFill="1" applyBorder="1" applyAlignment="1">
      <alignment horizontal="left"/>
    </xf>
    <xf numFmtId="0" fontId="60" fillId="15" borderId="68" xfId="0" applyFont="1" applyFill="1" applyBorder="1" applyAlignment="1">
      <alignment horizontal="left"/>
    </xf>
    <xf numFmtId="0" fontId="110" fillId="11" borderId="73" xfId="0" applyFont="1" applyFill="1" applyBorder="1" applyAlignment="1">
      <alignment horizontal="center" vertical="center"/>
    </xf>
    <xf numFmtId="0" fontId="110" fillId="11" borderId="74" xfId="0" applyFont="1" applyFill="1" applyBorder="1" applyAlignment="1">
      <alignment horizontal="center" vertical="center"/>
    </xf>
    <xf numFmtId="0" fontId="110" fillId="11" borderId="75" xfId="0" applyFont="1" applyFill="1" applyBorder="1" applyAlignment="1">
      <alignment horizontal="center" vertical="center"/>
    </xf>
    <xf numFmtId="0" fontId="110" fillId="11" borderId="76" xfId="0" applyFont="1" applyFill="1" applyBorder="1" applyAlignment="1">
      <alignment horizontal="center" vertical="center"/>
    </xf>
    <xf numFmtId="0" fontId="110" fillId="11" borderId="0" xfId="0" applyFont="1" applyFill="1" applyBorder="1" applyAlignment="1">
      <alignment horizontal="center" vertical="center"/>
    </xf>
    <xf numFmtId="0" fontId="110" fillId="11" borderId="77" xfId="0" applyFont="1" applyFill="1" applyBorder="1" applyAlignment="1">
      <alignment horizontal="center" vertical="center"/>
    </xf>
    <xf numFmtId="0" fontId="110" fillId="11" borderId="69" xfId="0" applyFont="1" applyFill="1" applyBorder="1" applyAlignment="1">
      <alignment horizontal="center" vertical="center"/>
    </xf>
    <xf numFmtId="0" fontId="110" fillId="11" borderId="70" xfId="0" applyFont="1" applyFill="1" applyBorder="1" applyAlignment="1">
      <alignment horizontal="center" vertical="center"/>
    </xf>
    <xf numFmtId="0" fontId="110" fillId="11" borderId="71" xfId="0" applyFont="1" applyFill="1" applyBorder="1" applyAlignment="1">
      <alignment horizontal="center" vertical="center"/>
    </xf>
    <xf numFmtId="0" fontId="84" fillId="0" borderId="65" xfId="0" applyFont="1" applyBorder="1" applyAlignment="1">
      <alignment horizontal="center"/>
    </xf>
    <xf numFmtId="0" fontId="132" fillId="0" borderId="67" xfId="0" applyFont="1" applyBorder="1" applyAlignment="1">
      <alignment horizontal="center"/>
    </xf>
    <xf numFmtId="0" fontId="131" fillId="0" borderId="67" xfId="0" applyFont="1" applyBorder="1" applyAlignment="1"/>
    <xf numFmtId="0" fontId="131" fillId="0" borderId="68" xfId="0" applyFont="1" applyBorder="1" applyAlignment="1"/>
    <xf numFmtId="0" fontId="132" fillId="0" borderId="67" xfId="0" applyFont="1" applyBorder="1" applyAlignment="1">
      <alignment horizontal="center" vertical="center"/>
    </xf>
    <xf numFmtId="0" fontId="106" fillId="11" borderId="66" xfId="0" applyFont="1" applyFill="1" applyBorder="1" applyAlignment="1">
      <alignment horizontal="center"/>
    </xf>
    <xf numFmtId="0" fontId="106" fillId="11" borderId="67" xfId="0" applyFont="1" applyFill="1" applyBorder="1" applyAlignment="1">
      <alignment horizontal="center"/>
    </xf>
    <xf numFmtId="0" fontId="106" fillId="11" borderId="68" xfId="0" applyFont="1" applyFill="1" applyBorder="1" applyAlignment="1">
      <alignment horizontal="center"/>
    </xf>
    <xf numFmtId="0" fontId="106" fillId="11" borderId="66" xfId="0" applyFont="1" applyFill="1" applyBorder="1" applyAlignment="1">
      <alignment horizontal="left"/>
    </xf>
    <xf numFmtId="0" fontId="106" fillId="11" borderId="68" xfId="0" applyFont="1" applyFill="1" applyBorder="1" applyAlignment="1">
      <alignment horizontal="left"/>
    </xf>
    <xf numFmtId="0" fontId="106" fillId="11" borderId="66" xfId="0" applyFont="1" applyFill="1" applyBorder="1" applyAlignment="1">
      <alignment horizontal="center" vertical="center"/>
    </xf>
    <xf numFmtId="0" fontId="106" fillId="11" borderId="67" xfId="0" applyFont="1" applyFill="1" applyBorder="1" applyAlignment="1">
      <alignment horizontal="center" vertical="center"/>
    </xf>
    <xf numFmtId="0" fontId="106" fillId="11" borderId="68" xfId="0" applyFont="1" applyFill="1" applyBorder="1" applyAlignment="1">
      <alignment horizontal="center" vertical="center"/>
    </xf>
    <xf numFmtId="0" fontId="106" fillId="11" borderId="65" xfId="0" applyFont="1" applyFill="1" applyBorder="1" applyAlignment="1">
      <alignment horizontal="left"/>
    </xf>
    <xf numFmtId="14" fontId="106" fillId="0" borderId="66" xfId="0" applyNumberFormat="1" applyFont="1" applyBorder="1" applyAlignment="1">
      <alignment horizontal="left" vertical="center"/>
    </xf>
    <xf numFmtId="0" fontId="111" fillId="11" borderId="65" xfId="0" applyFont="1" applyFill="1" applyBorder="1" applyAlignment="1">
      <alignment horizontal="left" vertical="center" wrapText="1"/>
    </xf>
    <xf numFmtId="0" fontId="122" fillId="0" borderId="65" xfId="0" applyFont="1" applyBorder="1" applyAlignment="1">
      <alignment horizontal="center" vertical="center" wrapText="1"/>
    </xf>
    <xf numFmtId="0" fontId="129" fillId="15" borderId="72" xfId="0" applyFont="1" applyFill="1" applyBorder="1" applyAlignment="1">
      <alignment horizontal="center" vertical="center" wrapText="1"/>
    </xf>
    <xf numFmtId="0" fontId="129" fillId="15" borderId="79" xfId="0" applyFont="1" applyFill="1" applyBorder="1" applyAlignment="1">
      <alignment horizontal="center" vertical="center" wrapText="1"/>
    </xf>
    <xf numFmtId="0" fontId="129" fillId="15" borderId="78" xfId="0" applyFont="1" applyFill="1" applyBorder="1" applyAlignment="1">
      <alignment horizontal="center" vertical="center" wrapText="1"/>
    </xf>
    <xf numFmtId="0" fontId="129" fillId="0" borderId="66" xfId="0" applyFont="1" applyBorder="1" applyAlignment="1">
      <alignment horizontal="center" vertical="center" wrapText="1"/>
    </xf>
    <xf numFmtId="0" fontId="129" fillId="0" borderId="68" xfId="0" applyFont="1" applyBorder="1" applyAlignment="1">
      <alignment horizontal="center" vertical="center" wrapText="1"/>
    </xf>
    <xf numFmtId="0" fontId="129" fillId="0" borderId="67" xfId="0" applyFont="1" applyBorder="1" applyAlignment="1">
      <alignment horizontal="center" vertical="center" wrapText="1"/>
    </xf>
    <xf numFmtId="0" fontId="110" fillId="0" borderId="66" xfId="0" applyFont="1" applyBorder="1" applyAlignment="1">
      <alignment horizontal="center" vertical="center" wrapText="1"/>
    </xf>
    <xf numFmtId="0" fontId="110" fillId="0" borderId="68" xfId="0" applyFont="1" applyBorder="1" applyAlignment="1">
      <alignment horizontal="center" vertical="center" wrapText="1"/>
    </xf>
    <xf numFmtId="0" fontId="131" fillId="0" borderId="66" xfId="0" applyFont="1" applyBorder="1" applyAlignment="1">
      <alignment horizontal="center" vertical="center" wrapText="1"/>
    </xf>
    <xf numFmtId="0" fontId="131" fillId="0" borderId="67" xfId="0" applyFont="1" applyBorder="1" applyAlignment="1">
      <alignment horizontal="center" vertical="center" wrapText="1"/>
    </xf>
    <xf numFmtId="0" fontId="131" fillId="0" borderId="68" xfId="0" applyFont="1" applyBorder="1" applyAlignment="1">
      <alignment horizontal="center" vertical="center" wrapText="1"/>
    </xf>
    <xf numFmtId="0" fontId="111" fillId="0" borderId="66" xfId="0" applyFont="1" applyBorder="1" applyAlignment="1">
      <alignment horizontal="center" vertical="center"/>
    </xf>
    <xf numFmtId="0" fontId="111" fillId="0" borderId="67" xfId="0" applyFont="1" applyBorder="1" applyAlignment="1">
      <alignment horizontal="center" vertical="center"/>
    </xf>
    <xf numFmtId="0" fontId="111" fillId="0" borderId="68" xfId="0" applyFont="1" applyBorder="1" applyAlignment="1">
      <alignment horizontal="center" vertical="center"/>
    </xf>
    <xf numFmtId="0" fontId="111" fillId="0" borderId="66" xfId="0" applyFont="1" applyBorder="1" applyAlignment="1">
      <alignment horizontal="left" vertical="center"/>
    </xf>
    <xf numFmtId="0" fontId="111" fillId="0" borderId="68" xfId="0" applyFont="1" applyBorder="1" applyAlignment="1">
      <alignment horizontal="left" vertical="center"/>
    </xf>
    <xf numFmtId="0" fontId="132" fillId="11" borderId="76" xfId="0" applyFont="1" applyFill="1" applyBorder="1" applyAlignment="1">
      <alignment horizontal="left"/>
    </xf>
    <xf numFmtId="0" fontId="132" fillId="11" borderId="0" xfId="0" applyFont="1" applyFill="1" applyAlignment="1">
      <alignment horizontal="left"/>
    </xf>
    <xf numFmtId="0" fontId="132" fillId="11" borderId="77" xfId="0" applyFont="1" applyFill="1" applyBorder="1" applyAlignment="1">
      <alignment horizontal="left"/>
    </xf>
    <xf numFmtId="0" fontId="0" fillId="45" borderId="76" xfId="0" applyFill="1" applyBorder="1" applyAlignment="1">
      <alignment horizontal="center"/>
    </xf>
    <xf numFmtId="0" fontId="0" fillId="45" borderId="0" xfId="0" applyFill="1" applyAlignment="1">
      <alignment horizontal="center"/>
    </xf>
    <xf numFmtId="0" fontId="0" fillId="45" borderId="77" xfId="0" applyFill="1" applyBorder="1" applyAlignment="1">
      <alignment horizontal="center"/>
    </xf>
    <xf numFmtId="0" fontId="132" fillId="11" borderId="66" xfId="0" applyFont="1" applyFill="1" applyBorder="1" applyAlignment="1">
      <alignment horizontal="left"/>
    </xf>
    <xf numFmtId="0" fontId="132" fillId="11" borderId="67" xfId="0" applyFont="1" applyFill="1" applyBorder="1" applyAlignment="1">
      <alignment horizontal="left"/>
    </xf>
    <xf numFmtId="0" fontId="132" fillId="11" borderId="68" xfId="0" applyFont="1" applyFill="1" applyBorder="1" applyAlignment="1">
      <alignment horizontal="left"/>
    </xf>
    <xf numFmtId="0" fontId="1" fillId="15" borderId="75" xfId="0" applyFont="1" applyFill="1" applyBorder="1" applyAlignment="1">
      <alignment horizontal="center" vertical="center" textRotation="90"/>
    </xf>
    <xf numFmtId="0" fontId="1" fillId="15" borderId="77" xfId="0" applyFont="1" applyFill="1" applyBorder="1" applyAlignment="1">
      <alignment horizontal="center" vertical="center" textRotation="90"/>
    </xf>
    <xf numFmtId="0" fontId="1" fillId="15" borderId="71" xfId="0" applyFont="1" applyFill="1" applyBorder="1" applyAlignment="1">
      <alignment horizontal="center" vertical="center" textRotation="90"/>
    </xf>
    <xf numFmtId="0" fontId="21" fillId="42" borderId="68" xfId="0" applyFont="1" applyFill="1" applyBorder="1" applyAlignment="1">
      <alignment horizontal="left" vertical="center"/>
    </xf>
    <xf numFmtId="0" fontId="129" fillId="0" borderId="72" xfId="0" applyFont="1" applyBorder="1" applyAlignment="1">
      <alignment horizontal="center" vertical="center" wrapText="1"/>
    </xf>
    <xf numFmtId="0" fontId="131" fillId="0" borderId="65" xfId="0" applyFont="1" applyBorder="1" applyAlignment="1">
      <alignment horizontal="center" vertical="center" wrapText="1"/>
    </xf>
    <xf numFmtId="0" fontId="128" fillId="47" borderId="66" xfId="0" applyFont="1" applyFill="1" applyBorder="1" applyAlignment="1">
      <alignment horizontal="center" vertical="center"/>
    </xf>
    <xf numFmtId="0" fontId="128" fillId="47" borderId="67" xfId="0" applyFont="1" applyFill="1" applyBorder="1" applyAlignment="1">
      <alignment horizontal="center" vertical="center"/>
    </xf>
    <xf numFmtId="0" fontId="128" fillId="47" borderId="68" xfId="0" applyFont="1" applyFill="1" applyBorder="1" applyAlignment="1">
      <alignment horizontal="center" vertical="center"/>
    </xf>
    <xf numFmtId="0" fontId="82" fillId="0" borderId="66" xfId="0" applyFont="1" applyBorder="1" applyAlignment="1">
      <alignment horizontal="center"/>
    </xf>
    <xf numFmtId="0" fontId="82" fillId="0" borderId="68" xfId="0" applyFont="1" applyBorder="1" applyAlignment="1">
      <alignment horizontal="center"/>
    </xf>
    <xf numFmtId="0" fontId="81" fillId="29" borderId="66" xfId="0" applyFont="1" applyFill="1" applyBorder="1" applyAlignment="1">
      <alignment horizontal="left" vertical="center"/>
    </xf>
    <xf numFmtId="0" fontId="81" fillId="29" borderId="68" xfId="0" applyFont="1" applyFill="1" applyBorder="1" applyAlignment="1">
      <alignment horizontal="left" vertical="center"/>
    </xf>
    <xf numFmtId="0" fontId="136" fillId="29" borderId="66" xfId="0" applyFont="1" applyFill="1" applyBorder="1" applyAlignment="1">
      <alignment horizontal="center" vertical="center"/>
    </xf>
    <xf numFmtId="0" fontId="136" fillId="29" borderId="68" xfId="0" applyFont="1" applyFill="1" applyBorder="1" applyAlignment="1">
      <alignment horizontal="center" vertical="center"/>
    </xf>
    <xf numFmtId="0" fontId="120" fillId="29" borderId="66" xfId="0" applyFont="1" applyFill="1" applyBorder="1" applyAlignment="1">
      <alignment horizontal="center" vertical="center"/>
    </xf>
    <xf numFmtId="0" fontId="120" fillId="29" borderId="68" xfId="0" applyFont="1" applyFill="1" applyBorder="1" applyAlignment="1">
      <alignment horizontal="center" vertical="center"/>
    </xf>
    <xf numFmtId="0" fontId="100" fillId="0" borderId="73" xfId="0" applyFont="1" applyBorder="1" applyAlignment="1">
      <alignment horizontal="left" vertical="center"/>
    </xf>
    <xf numFmtId="0" fontId="100" fillId="0" borderId="75" xfId="0" applyFont="1" applyBorder="1" applyAlignment="1">
      <alignment horizontal="left" vertical="center"/>
    </xf>
    <xf numFmtId="0" fontId="100" fillId="0" borderId="69" xfId="0" applyFont="1" applyBorder="1" applyAlignment="1">
      <alignment horizontal="left" vertical="center"/>
    </xf>
    <xf numFmtId="0" fontId="100" fillId="0" borderId="71" xfId="0" applyFont="1" applyBorder="1" applyAlignment="1">
      <alignment horizontal="left" vertical="center"/>
    </xf>
    <xf numFmtId="0" fontId="100" fillId="11" borderId="73" xfId="0" applyFont="1" applyFill="1" applyBorder="1" applyAlignment="1">
      <alignment horizontal="center" vertical="center"/>
    </xf>
    <xf numFmtId="0" fontId="100" fillId="11" borderId="75" xfId="0" applyFont="1" applyFill="1" applyBorder="1" applyAlignment="1">
      <alignment horizontal="center" vertical="center"/>
    </xf>
    <xf numFmtId="0" fontId="100" fillId="11" borderId="76" xfId="0" applyFont="1" applyFill="1" applyBorder="1" applyAlignment="1">
      <alignment horizontal="center" vertical="center"/>
    </xf>
    <xf numFmtId="0" fontId="100" fillId="11" borderId="77" xfId="0" applyFont="1" applyFill="1" applyBorder="1" applyAlignment="1">
      <alignment horizontal="center" vertical="center"/>
    </xf>
    <xf numFmtId="0" fontId="100" fillId="11" borderId="69" xfId="0" applyFont="1" applyFill="1" applyBorder="1" applyAlignment="1">
      <alignment horizontal="center" vertical="center"/>
    </xf>
    <xf numFmtId="0" fontId="100" fillId="11" borderId="71" xfId="0" applyFont="1" applyFill="1" applyBorder="1" applyAlignment="1">
      <alignment horizontal="center" vertical="center"/>
    </xf>
    <xf numFmtId="0" fontId="120" fillId="0" borderId="66" xfId="0" applyFont="1" applyBorder="1" applyAlignment="1">
      <alignment horizontal="center" vertical="center"/>
    </xf>
    <xf numFmtId="0" fontId="120" fillId="0" borderId="67" xfId="0" applyFont="1" applyBorder="1" applyAlignment="1">
      <alignment horizontal="center" vertical="center"/>
    </xf>
    <xf numFmtId="0" fontId="120" fillId="0" borderId="68" xfId="0" applyFont="1" applyBorder="1" applyAlignment="1">
      <alignment horizontal="center" vertical="center"/>
    </xf>
    <xf numFmtId="0" fontId="120" fillId="11" borderId="66" xfId="0" applyFont="1" applyFill="1" applyBorder="1" applyAlignment="1">
      <alignment horizontal="center" vertical="center"/>
    </xf>
    <xf numFmtId="0" fontId="120" fillId="11" borderId="67" xfId="0" applyFont="1" applyFill="1" applyBorder="1" applyAlignment="1">
      <alignment horizontal="center" vertical="center"/>
    </xf>
    <xf numFmtId="0" fontId="120" fillId="11" borderId="68" xfId="0" applyFont="1" applyFill="1" applyBorder="1" applyAlignment="1">
      <alignment horizontal="center"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1" fillId="45" borderId="73" xfId="0" applyFont="1" applyFill="1" applyBorder="1" applyAlignment="1">
      <alignment horizontal="center" vertical="center"/>
    </xf>
    <xf numFmtId="0" fontId="121" fillId="45" borderId="74" xfId="0" applyFont="1" applyFill="1" applyBorder="1" applyAlignment="1">
      <alignment horizontal="center" vertical="center"/>
    </xf>
    <xf numFmtId="0" fontId="121" fillId="45" borderId="75" xfId="0" applyFont="1" applyFill="1" applyBorder="1" applyAlignment="1">
      <alignment horizontal="center" vertical="center"/>
    </xf>
    <xf numFmtId="0" fontId="121" fillId="45" borderId="69" xfId="0" applyFont="1" applyFill="1" applyBorder="1" applyAlignment="1">
      <alignment horizontal="center" vertical="center"/>
    </xf>
    <xf numFmtId="0" fontId="121" fillId="45" borderId="70" xfId="0" applyFont="1" applyFill="1" applyBorder="1" applyAlignment="1">
      <alignment horizontal="center" vertical="center"/>
    </xf>
    <xf numFmtId="0" fontId="121" fillId="45" borderId="71" xfId="0" applyFont="1" applyFill="1" applyBorder="1" applyAlignment="1">
      <alignment horizontal="center" vertical="center"/>
    </xf>
    <xf numFmtId="0" fontId="7" fillId="45" borderId="66" xfId="0" applyFont="1" applyFill="1" applyBorder="1" applyAlignment="1">
      <alignment horizontal="center"/>
    </xf>
    <xf numFmtId="0" fontId="7" fillId="45" borderId="67" xfId="0" applyFont="1" applyFill="1" applyBorder="1" applyAlignment="1">
      <alignment horizontal="center"/>
    </xf>
    <xf numFmtId="0" fontId="7" fillId="45" borderId="68" xfId="0" applyFont="1" applyFill="1" applyBorder="1" applyAlignment="1">
      <alignment horizontal="center"/>
    </xf>
    <xf numFmtId="0" fontId="83" fillId="0" borderId="78" xfId="0" applyFont="1" applyBorder="1" applyAlignment="1">
      <alignment horizontal="left" vertical="center"/>
    </xf>
    <xf numFmtId="0" fontId="132" fillId="11" borderId="66" xfId="0" applyFont="1" applyFill="1" applyBorder="1" applyAlignment="1">
      <alignment horizontal="left" vertical="center"/>
    </xf>
    <xf numFmtId="0" fontId="132" fillId="11" borderId="67" xfId="0" applyFont="1" applyFill="1" applyBorder="1" applyAlignment="1">
      <alignment horizontal="left" vertical="center"/>
    </xf>
    <xf numFmtId="0" fontId="132" fillId="11" borderId="68" xfId="0" applyFont="1" applyFill="1" applyBorder="1" applyAlignment="1">
      <alignment horizontal="left" vertical="center"/>
    </xf>
    <xf numFmtId="0" fontId="133" fillId="39" borderId="79" xfId="0" applyFont="1" applyFill="1" applyBorder="1" applyAlignment="1">
      <alignment horizontal="center" vertical="center"/>
    </xf>
    <xf numFmtId="0" fontId="133" fillId="39" borderId="78" xfId="0" applyFont="1" applyFill="1" applyBorder="1" applyAlignment="1">
      <alignment horizontal="center" vertical="center"/>
    </xf>
    <xf numFmtId="16" fontId="134" fillId="15" borderId="73" xfId="0" applyNumberFormat="1" applyFont="1" applyFill="1" applyBorder="1" applyAlignment="1">
      <alignment horizontal="center" vertical="center"/>
    </xf>
    <xf numFmtId="16" fontId="134" fillId="15" borderId="74" xfId="0" applyNumberFormat="1" applyFont="1" applyFill="1" applyBorder="1" applyAlignment="1">
      <alignment horizontal="center" vertical="center"/>
    </xf>
    <xf numFmtId="16" fontId="134" fillId="15" borderId="75" xfId="0" applyNumberFormat="1" applyFont="1" applyFill="1" applyBorder="1" applyAlignment="1">
      <alignment horizontal="center" vertical="center"/>
    </xf>
    <xf numFmtId="0" fontId="21" fillId="15" borderId="69" xfId="0" applyFont="1" applyFill="1" applyBorder="1" applyAlignment="1">
      <alignment horizontal="center" vertical="center"/>
    </xf>
    <xf numFmtId="0" fontId="21" fillId="15" borderId="70" xfId="0" applyFont="1" applyFill="1" applyBorder="1" applyAlignment="1">
      <alignment horizontal="center" vertical="center"/>
    </xf>
    <xf numFmtId="0" fontId="21" fillId="15" borderId="71" xfId="0" applyFont="1" applyFill="1" applyBorder="1" applyAlignment="1">
      <alignment horizontal="center" vertical="center"/>
    </xf>
    <xf numFmtId="0" fontId="134" fillId="15" borderId="66" xfId="0" applyFont="1" applyFill="1" applyBorder="1" applyAlignment="1">
      <alignment horizontal="center" vertical="center"/>
    </xf>
    <xf numFmtId="0" fontId="134" fillId="15" borderId="67" xfId="0" applyFont="1" applyFill="1" applyBorder="1" applyAlignment="1">
      <alignment horizontal="center" vertical="center"/>
    </xf>
    <xf numFmtId="0" fontId="134" fillId="15" borderId="68" xfId="0" applyFont="1" applyFill="1" applyBorder="1" applyAlignment="1">
      <alignment horizontal="center" vertical="center"/>
    </xf>
    <xf numFmtId="0" fontId="134" fillId="15" borderId="72" xfId="0" applyFont="1" applyFill="1" applyBorder="1" applyAlignment="1">
      <alignment horizontal="center" vertical="center"/>
    </xf>
    <xf numFmtId="0" fontId="134" fillId="15" borderId="78" xfId="0" applyFont="1" applyFill="1" applyBorder="1" applyAlignment="1">
      <alignment horizontal="center" vertical="center"/>
    </xf>
    <xf numFmtId="0" fontId="16" fillId="15" borderId="66" xfId="0" applyFont="1" applyFill="1" applyBorder="1" applyAlignment="1">
      <alignment horizontal="center" vertical="center"/>
    </xf>
    <xf numFmtId="0" fontId="16" fillId="15" borderId="67" xfId="0" applyFont="1" applyFill="1" applyBorder="1" applyAlignment="1">
      <alignment horizontal="center" vertical="center"/>
    </xf>
    <xf numFmtId="0" fontId="16" fillId="15" borderId="68" xfId="0" applyFont="1" applyFill="1" applyBorder="1" applyAlignment="1">
      <alignment horizontal="center" vertical="center"/>
    </xf>
    <xf numFmtId="0" fontId="1" fillId="45" borderId="69" xfId="0" applyFont="1" applyFill="1" applyBorder="1" applyAlignment="1">
      <alignment horizontal="center"/>
    </xf>
    <xf numFmtId="0" fontId="1" fillId="45" borderId="70" xfId="0" applyFont="1" applyFill="1" applyBorder="1" applyAlignment="1">
      <alignment horizontal="center"/>
    </xf>
    <xf numFmtId="0" fontId="1" fillId="45" borderId="71" xfId="0" applyFont="1" applyFill="1" applyBorder="1" applyAlignment="1">
      <alignment horizontal="center"/>
    </xf>
    <xf numFmtId="0" fontId="131" fillId="11" borderId="65" xfId="0" applyFont="1" applyFill="1" applyBorder="1" applyAlignment="1">
      <alignment vertical="center"/>
    </xf>
    <xf numFmtId="0" fontId="131" fillId="11" borderId="65" xfId="0" applyFont="1" applyFill="1" applyBorder="1" applyAlignment="1">
      <alignment horizontal="center" vertical="center"/>
    </xf>
    <xf numFmtId="3" fontId="131" fillId="11" borderId="65" xfId="0" applyNumberFormat="1" applyFont="1" applyFill="1" applyBorder="1" applyAlignment="1">
      <alignment vertical="center"/>
    </xf>
    <xf numFmtId="14" fontId="131" fillId="11" borderId="65" xfId="0" applyNumberFormat="1" applyFont="1" applyFill="1" applyBorder="1" applyAlignment="1">
      <alignment horizontal="left" vertical="center"/>
    </xf>
    <xf numFmtId="0" fontId="111" fillId="43" borderId="66" xfId="0" applyFont="1" applyFill="1" applyBorder="1" applyAlignment="1">
      <alignment horizontal="center" vertical="center"/>
    </xf>
    <xf numFmtId="0" fontId="111" fillId="43" borderId="68" xfId="0" applyFont="1" applyFill="1" applyBorder="1" applyAlignment="1">
      <alignment horizontal="center" vertical="center"/>
    </xf>
    <xf numFmtId="0" fontId="111" fillId="43" borderId="67" xfId="0" applyFont="1" applyFill="1" applyBorder="1" applyAlignment="1">
      <alignment horizontal="center" vertical="center"/>
    </xf>
    <xf numFmtId="0" fontId="20" fillId="43" borderId="66" xfId="0" applyFont="1" applyFill="1" applyBorder="1" applyAlignment="1">
      <alignment horizontal="left"/>
    </xf>
    <xf numFmtId="0" fontId="20" fillId="43" borderId="67" xfId="0" applyFont="1" applyFill="1" applyBorder="1" applyAlignment="1">
      <alignment horizontal="left"/>
    </xf>
    <xf numFmtId="0" fontId="20" fillId="43" borderId="68" xfId="0" applyFont="1" applyFill="1" applyBorder="1" applyAlignment="1">
      <alignment horizontal="left"/>
    </xf>
    <xf numFmtId="0" fontId="1" fillId="0" borderId="67" xfId="0" applyFont="1" applyBorder="1" applyAlignment="1">
      <alignment horizontal="left"/>
    </xf>
    <xf numFmtId="0" fontId="1" fillId="0" borderId="68" xfId="0" applyFont="1" applyBorder="1" applyAlignment="1">
      <alignment horizontal="left"/>
    </xf>
    <xf numFmtId="0" fontId="23" fillId="39" borderId="67" xfId="0" applyFont="1" applyFill="1" applyBorder="1" applyAlignment="1">
      <alignment horizontal="center" vertical="center"/>
    </xf>
    <xf numFmtId="0" fontId="23" fillId="39" borderId="68" xfId="0" applyFont="1" applyFill="1" applyBorder="1" applyAlignment="1">
      <alignment horizontal="center" vertical="center"/>
    </xf>
    <xf numFmtId="0" fontId="12" fillId="42" borderId="66" xfId="0" applyFont="1" applyFill="1" applyBorder="1" applyAlignment="1">
      <alignment horizontal="left" vertical="center"/>
    </xf>
    <xf numFmtId="0" fontId="12" fillId="42" borderId="67" xfId="0" applyFont="1" applyFill="1" applyBorder="1" applyAlignment="1">
      <alignment horizontal="left" vertical="center"/>
    </xf>
    <xf numFmtId="0" fontId="101" fillId="0" borderId="73" xfId="0" applyFont="1" applyBorder="1" applyAlignment="1">
      <alignment horizontal="center" vertical="center"/>
    </xf>
    <xf numFmtId="0" fontId="101" fillId="0" borderId="74" xfId="0" applyFont="1" applyBorder="1" applyAlignment="1">
      <alignment horizontal="center" vertical="center"/>
    </xf>
    <xf numFmtId="0" fontId="101" fillId="0" borderId="75" xfId="0" applyFont="1" applyBorder="1" applyAlignment="1">
      <alignment horizontal="center" vertical="center"/>
    </xf>
    <xf numFmtId="0" fontId="101" fillId="0" borderId="69" xfId="0" applyFont="1" applyBorder="1" applyAlignment="1">
      <alignment horizontal="center" vertical="center"/>
    </xf>
    <xf numFmtId="0" fontId="101" fillId="0" borderId="70" xfId="0" applyFont="1" applyBorder="1" applyAlignment="1">
      <alignment horizontal="center" vertical="center"/>
    </xf>
    <xf numFmtId="0" fontId="101" fillId="0" borderId="71" xfId="0" applyFont="1" applyBorder="1" applyAlignment="1">
      <alignment horizontal="center" vertical="center"/>
    </xf>
    <xf numFmtId="0" fontId="12" fillId="42" borderId="66" xfId="0" applyFont="1" applyFill="1" applyBorder="1" applyAlignment="1">
      <alignment horizontal="left"/>
    </xf>
    <xf numFmtId="0" fontId="12" fillId="42" borderId="67" xfId="0" applyFont="1" applyFill="1" applyBorder="1" applyAlignment="1">
      <alignment horizontal="left"/>
    </xf>
    <xf numFmtId="0" fontId="12" fillId="42" borderId="68" xfId="0" applyFont="1" applyFill="1" applyBorder="1" applyAlignment="1">
      <alignment horizontal="left"/>
    </xf>
    <xf numFmtId="0" fontId="116" fillId="11" borderId="74" xfId="0" applyFont="1" applyFill="1" applyBorder="1" applyAlignment="1">
      <alignment horizontal="center" vertical="center"/>
    </xf>
    <xf numFmtId="0" fontId="116" fillId="11" borderId="75" xfId="0" applyFont="1" applyFill="1" applyBorder="1" applyAlignment="1">
      <alignment horizontal="center" vertical="center"/>
    </xf>
    <xf numFmtId="0" fontId="116" fillId="11" borderId="70" xfId="0" applyFont="1" applyFill="1" applyBorder="1" applyAlignment="1">
      <alignment horizontal="center" vertical="center"/>
    </xf>
    <xf numFmtId="0" fontId="116" fillId="11" borderId="71" xfId="0" applyFont="1" applyFill="1" applyBorder="1" applyAlignment="1">
      <alignment horizontal="center" vertical="center"/>
    </xf>
    <xf numFmtId="0" fontId="107" fillId="11" borderId="73" xfId="0" applyFont="1" applyFill="1" applyBorder="1" applyAlignment="1">
      <alignment horizontal="left" vertical="center" wrapText="1"/>
    </xf>
    <xf numFmtId="0" fontId="107" fillId="11" borderId="74" xfId="0" applyFont="1" applyFill="1" applyBorder="1" applyAlignment="1">
      <alignment horizontal="left" vertical="center" wrapText="1"/>
    </xf>
    <xf numFmtId="0" fontId="107" fillId="11" borderId="75" xfId="0" applyFont="1" applyFill="1" applyBorder="1" applyAlignment="1">
      <alignment horizontal="left" vertical="center" wrapText="1"/>
    </xf>
    <xf numFmtId="0" fontId="107" fillId="11" borderId="69" xfId="0" applyFont="1" applyFill="1" applyBorder="1" applyAlignment="1">
      <alignment horizontal="left" vertical="center" wrapText="1"/>
    </xf>
    <xf numFmtId="0" fontId="107" fillId="11" borderId="70" xfId="0" applyFont="1" applyFill="1" applyBorder="1" applyAlignment="1">
      <alignment horizontal="left" vertical="center" wrapText="1"/>
    </xf>
    <xf numFmtId="0" fontId="107" fillId="11" borderId="71" xfId="0" applyFont="1" applyFill="1" applyBorder="1" applyAlignment="1">
      <alignment horizontal="left" vertical="center" wrapText="1"/>
    </xf>
    <xf numFmtId="0" fontId="124" fillId="43" borderId="65" xfId="0" applyFont="1" applyFill="1" applyBorder="1" applyAlignment="1">
      <alignment horizontal="center" vertical="center" wrapText="1"/>
    </xf>
    <xf numFmtId="16" fontId="124" fillId="43" borderId="65" xfId="0" applyNumberFormat="1" applyFont="1" applyFill="1" applyBorder="1" applyAlignment="1">
      <alignment horizontal="center" vertical="center" wrapText="1"/>
    </xf>
    <xf numFmtId="0" fontId="105" fillId="39" borderId="68" xfId="0" applyFont="1" applyFill="1" applyBorder="1" applyAlignment="1">
      <alignment horizontal="center" vertical="center"/>
    </xf>
    <xf numFmtId="0" fontId="105" fillId="39" borderId="65" xfId="0" applyFont="1" applyFill="1" applyBorder="1" applyAlignment="1">
      <alignment horizontal="center" vertical="center"/>
    </xf>
    <xf numFmtId="3" fontId="114" fillId="43" borderId="66" xfId="0" applyNumberFormat="1" applyFont="1" applyFill="1" applyBorder="1" applyAlignment="1">
      <alignment horizontal="center" vertical="center"/>
    </xf>
    <xf numFmtId="0" fontId="114" fillId="43" borderId="67" xfId="0" applyFont="1" applyFill="1" applyBorder="1" applyAlignment="1">
      <alignment horizontal="center" vertical="center"/>
    </xf>
    <xf numFmtId="0" fontId="114" fillId="43" borderId="68" xfId="0" applyFont="1" applyFill="1" applyBorder="1" applyAlignment="1">
      <alignment horizontal="center" vertical="center"/>
    </xf>
    <xf numFmtId="0" fontId="114" fillId="43" borderId="66" xfId="0" applyFont="1" applyFill="1" applyBorder="1" applyAlignment="1">
      <alignment horizontal="left" vertical="center"/>
    </xf>
    <xf numFmtId="0" fontId="114" fillId="43" borderId="68" xfId="0" applyFont="1" applyFill="1" applyBorder="1" applyAlignment="1">
      <alignment horizontal="left" vertical="center"/>
    </xf>
    <xf numFmtId="0" fontId="114" fillId="43" borderId="67" xfId="0" applyFont="1" applyFill="1" applyBorder="1" applyAlignment="1">
      <alignment horizontal="left" vertical="center"/>
    </xf>
    <xf numFmtId="0" fontId="106" fillId="43" borderId="73" xfId="0" applyFont="1" applyFill="1" applyBorder="1" applyAlignment="1">
      <alignment horizontal="left" vertical="justify" wrapText="1"/>
    </xf>
    <xf numFmtId="0" fontId="106" fillId="43" borderId="74" xfId="0" applyFont="1" applyFill="1" applyBorder="1" applyAlignment="1">
      <alignment horizontal="left" vertical="justify" wrapText="1"/>
    </xf>
    <xf numFmtId="0" fontId="106" fillId="43" borderId="75" xfId="0" applyFont="1" applyFill="1" applyBorder="1" applyAlignment="1">
      <alignment horizontal="left" vertical="justify" wrapText="1"/>
    </xf>
    <xf numFmtId="0" fontId="106" fillId="43" borderId="76" xfId="0" applyFont="1" applyFill="1" applyBorder="1" applyAlignment="1">
      <alignment horizontal="left" vertical="justify" wrapText="1"/>
    </xf>
    <xf numFmtId="0" fontId="106" fillId="43" borderId="0" xfId="0" applyFont="1" applyFill="1" applyBorder="1" applyAlignment="1">
      <alignment horizontal="left" vertical="justify" wrapText="1"/>
    </xf>
    <xf numFmtId="0" fontId="106" fillId="43" borderId="77" xfId="0" applyFont="1" applyFill="1" applyBorder="1" applyAlignment="1">
      <alignment horizontal="left" vertical="justify" wrapText="1"/>
    </xf>
    <xf numFmtId="0" fontId="106" fillId="43" borderId="69" xfId="0" applyFont="1" applyFill="1" applyBorder="1" applyAlignment="1">
      <alignment horizontal="left" vertical="justify" wrapText="1"/>
    </xf>
    <xf numFmtId="0" fontId="106" fillId="43" borderId="70" xfId="0" applyFont="1" applyFill="1" applyBorder="1" applyAlignment="1">
      <alignment horizontal="left" vertical="justify" wrapText="1"/>
    </xf>
    <xf numFmtId="0" fontId="106" fillId="43" borderId="71" xfId="0" applyFont="1" applyFill="1" applyBorder="1" applyAlignment="1">
      <alignment horizontal="left" vertical="justify" wrapText="1"/>
    </xf>
    <xf numFmtId="0" fontId="101" fillId="43" borderId="66" xfId="0" applyFont="1" applyFill="1" applyBorder="1" applyAlignment="1">
      <alignment horizontal="left"/>
    </xf>
    <xf numFmtId="0" fontId="101" fillId="43" borderId="67" xfId="0" applyFont="1" applyFill="1" applyBorder="1" applyAlignment="1">
      <alignment horizontal="left"/>
    </xf>
    <xf numFmtId="0" fontId="101" fillId="43" borderId="68" xfId="0" applyFont="1" applyFill="1" applyBorder="1" applyAlignment="1">
      <alignment horizontal="left"/>
    </xf>
    <xf numFmtId="0" fontId="105" fillId="39" borderId="73" xfId="0" applyFont="1" applyFill="1" applyBorder="1" applyAlignment="1">
      <alignment horizontal="center" vertical="center" wrapText="1"/>
    </xf>
    <xf numFmtId="0" fontId="105" fillId="39" borderId="75" xfId="0" applyFont="1" applyFill="1" applyBorder="1" applyAlignment="1">
      <alignment horizontal="center" vertical="center" wrapText="1"/>
    </xf>
    <xf numFmtId="0" fontId="105" fillId="39" borderId="76" xfId="0" applyFont="1" applyFill="1" applyBorder="1" applyAlignment="1">
      <alignment horizontal="center" vertical="center" wrapText="1"/>
    </xf>
    <xf numFmtId="0" fontId="105" fillId="39" borderId="77" xfId="0" applyFont="1" applyFill="1" applyBorder="1" applyAlignment="1">
      <alignment horizontal="center" vertical="center" wrapText="1"/>
    </xf>
    <xf numFmtId="0" fontId="105" fillId="39" borderId="69" xfId="0" applyFont="1" applyFill="1" applyBorder="1" applyAlignment="1">
      <alignment horizontal="center" vertical="center" wrapText="1"/>
    </xf>
    <xf numFmtId="0" fontId="105" fillId="39" borderId="71" xfId="0" applyFont="1" applyFill="1" applyBorder="1" applyAlignment="1">
      <alignment horizontal="center" vertical="center" wrapText="1"/>
    </xf>
    <xf numFmtId="0" fontId="86" fillId="0" borderId="66" xfId="0" applyFont="1" applyFill="1" applyBorder="1" applyAlignment="1">
      <alignment horizontal="left"/>
    </xf>
    <xf numFmtId="0" fontId="86" fillId="0" borderId="67" xfId="0" applyFont="1" applyFill="1" applyBorder="1" applyAlignment="1">
      <alignment horizontal="left"/>
    </xf>
    <xf numFmtId="0" fontId="86" fillId="0" borderId="68" xfId="0" applyFont="1" applyFill="1" applyBorder="1" applyAlignment="1">
      <alignment horizontal="left"/>
    </xf>
    <xf numFmtId="0" fontId="0" fillId="0" borderId="67" xfId="0" applyBorder="1" applyAlignment="1">
      <alignment horizontal="left"/>
    </xf>
    <xf numFmtId="0" fontId="7" fillId="39" borderId="67" xfId="0" applyFont="1" applyFill="1" applyBorder="1" applyAlignment="1">
      <alignment horizontal="center" vertical="center"/>
    </xf>
    <xf numFmtId="0" fontId="7" fillId="39" borderId="68" xfId="0" applyFont="1" applyFill="1" applyBorder="1" applyAlignment="1">
      <alignment horizontal="center" vertical="center"/>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7" fillId="39" borderId="121" xfId="0" applyFont="1" applyFill="1" applyBorder="1" applyAlignment="1">
      <alignment horizontal="left" vertical="center"/>
    </xf>
    <xf numFmtId="0" fontId="7" fillId="39" borderId="119" xfId="0" applyFont="1" applyFill="1" applyBorder="1" applyAlignment="1">
      <alignment horizontal="left" vertical="center"/>
    </xf>
    <xf numFmtId="0" fontId="1" fillId="6" borderId="68" xfId="0" applyFont="1" applyFill="1" applyBorder="1" applyAlignment="1">
      <alignment horizontal="center" vertical="center"/>
    </xf>
    <xf numFmtId="0" fontId="1" fillId="6" borderId="65" xfId="0" applyFont="1" applyFill="1" applyBorder="1" applyAlignment="1">
      <alignment horizontal="center" vertical="center"/>
    </xf>
    <xf numFmtId="0" fontId="1" fillId="5" borderId="66" xfId="0" applyFont="1" applyFill="1" applyBorder="1" applyAlignment="1">
      <alignment horizontal="center" vertical="center"/>
    </xf>
    <xf numFmtId="0" fontId="1" fillId="5" borderId="68" xfId="0" applyFont="1" applyFill="1" applyBorder="1" applyAlignment="1">
      <alignment horizontal="center" vertical="center"/>
    </xf>
    <xf numFmtId="0" fontId="1" fillId="8" borderId="66" xfId="0" applyFont="1" applyFill="1" applyBorder="1" applyAlignment="1">
      <alignment horizontal="center" vertical="center"/>
    </xf>
    <xf numFmtId="0" fontId="1" fillId="8" borderId="68" xfId="0" applyFont="1" applyFill="1" applyBorder="1" applyAlignment="1">
      <alignment horizontal="center" vertical="center"/>
    </xf>
    <xf numFmtId="0" fontId="1" fillId="9" borderId="66" xfId="0" applyFont="1" applyFill="1" applyBorder="1" applyAlignment="1">
      <alignment horizontal="center" vertical="center"/>
    </xf>
    <xf numFmtId="0" fontId="1" fillId="9" borderId="68" xfId="0" applyFont="1" applyFill="1" applyBorder="1" applyAlignment="1">
      <alignment horizontal="center" vertical="center"/>
    </xf>
    <xf numFmtId="0" fontId="7" fillId="39" borderId="92" xfId="0" applyFont="1" applyFill="1" applyBorder="1" applyAlignment="1">
      <alignment horizontal="left" vertical="center"/>
    </xf>
    <xf numFmtId="0" fontId="7" fillId="39" borderId="90" xfId="0" applyFont="1" applyFill="1" applyBorder="1" applyAlignment="1">
      <alignment horizontal="left" vertical="center"/>
    </xf>
    <xf numFmtId="0" fontId="108" fillId="11" borderId="0" xfId="0" applyFont="1" applyFill="1" applyBorder="1" applyAlignment="1">
      <alignment horizontal="left" vertical="center" wrapText="1"/>
    </xf>
    <xf numFmtId="167" fontId="114" fillId="11" borderId="0" xfId="0" applyNumberFormat="1" applyFont="1" applyFill="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0" xfId="0" applyFont="1" applyBorder="1" applyAlignment="1">
      <alignment horizontal="center" vertical="center"/>
    </xf>
    <xf numFmtId="0" fontId="2" fillId="0" borderId="77"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4" fillId="0" borderId="117"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118" xfId="0" applyFont="1" applyBorder="1" applyAlignment="1">
      <alignment horizontal="center" vertical="center" wrapText="1"/>
    </xf>
    <xf numFmtId="0" fontId="4" fillId="0" borderId="70" xfId="0" applyFont="1" applyBorder="1" applyAlignment="1">
      <alignment horizontal="center" vertical="center" wrapText="1"/>
    </xf>
    <xf numFmtId="0" fontId="7" fillId="11" borderId="0" xfId="0" applyFont="1" applyFill="1" applyBorder="1" applyAlignment="1">
      <alignment horizontal="center" vertical="center"/>
    </xf>
    <xf numFmtId="0" fontId="7" fillId="39" borderId="122" xfId="0" applyFont="1" applyFill="1" applyBorder="1" applyAlignment="1">
      <alignment horizontal="left" vertical="center"/>
    </xf>
    <xf numFmtId="0" fontId="7" fillId="39" borderId="120" xfId="0" applyFont="1" applyFill="1" applyBorder="1" applyAlignment="1">
      <alignment horizontal="left" vertical="center"/>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7" fillId="0" borderId="0" xfId="0" applyFont="1" applyBorder="1" applyAlignment="1">
      <alignment horizontal="left" vertical="center" wrapText="1"/>
    </xf>
    <xf numFmtId="0" fontId="86" fillId="0" borderId="0" xfId="0" applyFont="1" applyBorder="1" applyAlignment="1">
      <alignment horizontal="left" wrapText="1"/>
    </xf>
    <xf numFmtId="0" fontId="100" fillId="0" borderId="66" xfId="0" applyFont="1" applyBorder="1" applyAlignment="1">
      <alignment horizontal="left"/>
    </xf>
    <xf numFmtId="0" fontId="100" fillId="0" borderId="67" xfId="0" applyFont="1" applyBorder="1" applyAlignment="1">
      <alignment horizontal="left"/>
    </xf>
    <xf numFmtId="0" fontId="100" fillId="0" borderId="68" xfId="0" applyFont="1" applyBorder="1" applyAlignment="1">
      <alignment horizontal="left"/>
    </xf>
    <xf numFmtId="0" fontId="82" fillId="0" borderId="73" xfId="0" applyFont="1" applyBorder="1" applyAlignment="1">
      <alignment horizontal="left" vertical="center"/>
    </xf>
    <xf numFmtId="0" fontId="82" fillId="0" borderId="75" xfId="0" applyFont="1" applyBorder="1" applyAlignment="1">
      <alignment horizontal="left" vertical="center"/>
    </xf>
    <xf numFmtId="0" fontId="82" fillId="0" borderId="69" xfId="0" applyFont="1" applyBorder="1" applyAlignment="1">
      <alignment horizontal="left" vertical="center"/>
    </xf>
    <xf numFmtId="0" fontId="82" fillId="0" borderId="71" xfId="0" applyFont="1" applyBorder="1" applyAlignment="1">
      <alignment horizontal="left" vertical="center"/>
    </xf>
    <xf numFmtId="44" fontId="117" fillId="29" borderId="66" xfId="0" applyNumberFormat="1" applyFont="1" applyFill="1" applyBorder="1" applyAlignment="1">
      <alignment horizontal="center"/>
    </xf>
    <xf numFmtId="44" fontId="117" fillId="29" borderId="68" xfId="0" applyNumberFormat="1" applyFont="1" applyFill="1" applyBorder="1" applyAlignment="1">
      <alignment horizontal="center"/>
    </xf>
    <xf numFmtId="44" fontId="135" fillId="29" borderId="66" xfId="0" applyNumberFormat="1" applyFont="1" applyFill="1" applyBorder="1" applyAlignment="1">
      <alignment horizontal="center"/>
    </xf>
    <xf numFmtId="44" fontId="135" fillId="29" borderId="68" xfId="0" applyNumberFormat="1" applyFont="1" applyFill="1" applyBorder="1" applyAlignment="1">
      <alignment horizontal="center"/>
    </xf>
    <xf numFmtId="0" fontId="117" fillId="29" borderId="66" xfId="0" applyNumberFormat="1" applyFont="1" applyFill="1" applyBorder="1" applyAlignment="1">
      <alignment horizontal="center"/>
    </xf>
    <xf numFmtId="0" fontId="117" fillId="29" borderId="68" xfId="0" applyNumberFormat="1" applyFont="1" applyFill="1" applyBorder="1" applyAlignment="1">
      <alignment horizontal="center"/>
    </xf>
    <xf numFmtId="0" fontId="111" fillId="0" borderId="69" xfId="0" applyFont="1" applyBorder="1" applyAlignment="1">
      <alignment horizontal="left"/>
    </xf>
    <xf numFmtId="0" fontId="111" fillId="0" borderId="70" xfId="0" applyFont="1" applyBorder="1" applyAlignment="1">
      <alignment horizontal="left"/>
    </xf>
    <xf numFmtId="0" fontId="111" fillId="0" borderId="71" xfId="0" applyFont="1" applyBorder="1" applyAlignment="1">
      <alignment horizontal="left"/>
    </xf>
    <xf numFmtId="0" fontId="111" fillId="0" borderId="67" xfId="0" applyFont="1" applyBorder="1" applyAlignment="1">
      <alignment horizontal="left"/>
    </xf>
    <xf numFmtId="0" fontId="111" fillId="0" borderId="68" xfId="0" applyFont="1" applyBorder="1" applyAlignment="1">
      <alignment horizontal="left"/>
    </xf>
    <xf numFmtId="0" fontId="111" fillId="0" borderId="66" xfId="0" applyFont="1" applyBorder="1" applyAlignment="1">
      <alignment horizontal="left"/>
    </xf>
    <xf numFmtId="0" fontId="131" fillId="0" borderId="73" xfId="0" applyFont="1" applyBorder="1" applyAlignment="1">
      <alignment horizontal="center" vertical="center" wrapText="1"/>
    </xf>
    <xf numFmtId="0" fontId="131" fillId="0" borderId="75" xfId="0" applyFont="1" applyBorder="1" applyAlignment="1">
      <alignment horizontal="center" vertical="center" wrapText="1"/>
    </xf>
    <xf numFmtId="0" fontId="131" fillId="0" borderId="69" xfId="0" applyFont="1" applyBorder="1" applyAlignment="1">
      <alignment horizontal="center" vertical="center" wrapText="1"/>
    </xf>
    <xf numFmtId="0" fontId="131" fillId="0" borderId="71" xfId="0" applyFont="1" applyBorder="1" applyAlignment="1">
      <alignment horizontal="center" vertical="center" wrapText="1"/>
    </xf>
    <xf numFmtId="0" fontId="61" fillId="0" borderId="73" xfId="0" applyFont="1" applyBorder="1" applyAlignment="1">
      <alignment horizontal="left" vertical="center" wrapText="1"/>
    </xf>
    <xf numFmtId="0" fontId="61" fillId="0" borderId="74" xfId="0" applyFont="1" applyBorder="1" applyAlignment="1">
      <alignment horizontal="left" vertical="center" wrapText="1"/>
    </xf>
    <xf numFmtId="0" fontId="61" fillId="0" borderId="75" xfId="0" applyFont="1" applyBorder="1" applyAlignment="1">
      <alignment horizontal="left" vertical="center" wrapText="1"/>
    </xf>
    <xf numFmtId="0" fontId="61" fillId="0" borderId="69" xfId="0" applyFont="1" applyBorder="1" applyAlignment="1">
      <alignment horizontal="left" vertical="center" wrapText="1"/>
    </xf>
    <xf numFmtId="0" fontId="61" fillId="0" borderId="70" xfId="0" applyFont="1" applyBorder="1" applyAlignment="1">
      <alignment horizontal="left" vertical="center" wrapText="1"/>
    </xf>
    <xf numFmtId="0" fontId="61" fillId="0" borderId="71" xfId="0" applyFont="1" applyBorder="1" applyAlignment="1">
      <alignment horizontal="left" vertical="center" wrapText="1"/>
    </xf>
    <xf numFmtId="0" fontId="61" fillId="0" borderId="73" xfId="0" applyFont="1" applyBorder="1" applyAlignment="1">
      <alignment horizontal="left" vertical="top" wrapText="1"/>
    </xf>
    <xf numFmtId="0" fontId="61" fillId="0" borderId="74" xfId="0" applyFont="1" applyBorder="1" applyAlignment="1">
      <alignment horizontal="left" vertical="top" wrapText="1"/>
    </xf>
    <xf numFmtId="0" fontId="61" fillId="0" borderId="75" xfId="0" applyFont="1" applyBorder="1" applyAlignment="1">
      <alignment horizontal="left" vertical="top" wrapText="1"/>
    </xf>
    <xf numFmtId="0" fontId="61" fillId="0" borderId="69" xfId="0" applyFont="1" applyBorder="1" applyAlignment="1">
      <alignment horizontal="left" vertical="top" wrapText="1"/>
    </xf>
    <xf numFmtId="0" fontId="61" fillId="0" borderId="70" xfId="0" applyFont="1" applyBorder="1" applyAlignment="1">
      <alignment horizontal="left" vertical="top" wrapText="1"/>
    </xf>
    <xf numFmtId="0" fontId="61" fillId="0" borderId="71" xfId="0" applyFont="1" applyBorder="1" applyAlignment="1">
      <alignment horizontal="left" vertical="top" wrapText="1"/>
    </xf>
    <xf numFmtId="0" fontId="61" fillId="0" borderId="73" xfId="0" applyFont="1" applyBorder="1" applyAlignment="1">
      <alignment horizontal="left" wrapText="1"/>
    </xf>
    <xf numFmtId="0" fontId="61" fillId="0" borderId="74" xfId="0" applyFont="1" applyBorder="1" applyAlignment="1">
      <alignment horizontal="left" wrapText="1"/>
    </xf>
    <xf numFmtId="0" fontId="61" fillId="0" borderId="75" xfId="0" applyFont="1" applyBorder="1" applyAlignment="1">
      <alignment horizontal="left" wrapText="1"/>
    </xf>
    <xf numFmtId="0" fontId="61" fillId="0" borderId="76" xfId="0" applyFont="1" applyBorder="1" applyAlignment="1">
      <alignment horizontal="left" wrapText="1"/>
    </xf>
    <xf numFmtId="0" fontId="61" fillId="0" borderId="0" xfId="0" applyFont="1" applyBorder="1" applyAlignment="1">
      <alignment horizontal="left" wrapText="1"/>
    </xf>
    <xf numFmtId="0" fontId="61" fillId="0" borderId="77" xfId="0" applyFont="1" applyBorder="1" applyAlignment="1">
      <alignment horizontal="left" wrapText="1"/>
    </xf>
    <xf numFmtId="0" fontId="61" fillId="0" borderId="69" xfId="0" applyFont="1" applyBorder="1" applyAlignment="1">
      <alignment horizontal="left" wrapText="1"/>
    </xf>
    <xf numFmtId="0" fontId="61" fillId="0" borderId="70" xfId="0" applyFont="1" applyBorder="1" applyAlignment="1">
      <alignment horizontal="left" wrapText="1"/>
    </xf>
    <xf numFmtId="0" fontId="61" fillId="0" borderId="71" xfId="0" applyFont="1" applyBorder="1" applyAlignment="1">
      <alignment horizontal="left" wrapText="1"/>
    </xf>
    <xf numFmtId="0" fontId="81" fillId="0" borderId="73" xfId="0" applyFont="1" applyBorder="1" applyAlignment="1">
      <alignment horizontal="left" vertical="center"/>
    </xf>
    <xf numFmtId="0" fontId="81" fillId="0" borderId="75" xfId="0" applyFont="1" applyBorder="1" applyAlignment="1">
      <alignment horizontal="left" vertical="center"/>
    </xf>
    <xf numFmtId="0" fontId="81" fillId="0" borderId="69" xfId="0" applyFont="1" applyBorder="1" applyAlignment="1">
      <alignment horizontal="left" vertical="center"/>
    </xf>
    <xf numFmtId="0" fontId="81" fillId="0" borderId="71" xfId="0" applyFont="1" applyBorder="1" applyAlignment="1">
      <alignment horizontal="left" vertical="center"/>
    </xf>
    <xf numFmtId="0" fontId="111" fillId="0" borderId="67" xfId="0" applyFont="1" applyBorder="1" applyAlignment="1">
      <alignment horizontal="left" vertical="center"/>
    </xf>
    <xf numFmtId="0" fontId="111" fillId="0" borderId="69" xfId="0" applyFont="1" applyBorder="1" applyAlignment="1">
      <alignment horizontal="left" vertical="center"/>
    </xf>
    <xf numFmtId="0" fontId="111" fillId="0" borderId="70" xfId="0" applyFont="1" applyBorder="1" applyAlignment="1">
      <alignment horizontal="left" vertical="center"/>
    </xf>
    <xf numFmtId="0" fontId="111" fillId="0" borderId="71" xfId="0" applyFont="1" applyBorder="1" applyAlignment="1">
      <alignment horizontal="left" vertical="center"/>
    </xf>
    <xf numFmtId="0" fontId="12" fillId="11" borderId="74" xfId="0" applyFont="1" applyFill="1" applyBorder="1" applyAlignment="1">
      <alignment horizontal="center" vertical="center" wrapText="1"/>
    </xf>
    <xf numFmtId="0" fontId="12" fillId="11" borderId="75" xfId="0" applyFont="1" applyFill="1" applyBorder="1" applyAlignment="1">
      <alignment horizontal="center" vertical="center" wrapText="1"/>
    </xf>
    <xf numFmtId="0" fontId="12" fillId="11" borderId="0" xfId="0" applyFont="1" applyFill="1" applyBorder="1" applyAlignment="1">
      <alignment horizontal="center" vertical="center" wrapText="1"/>
    </xf>
    <xf numFmtId="0" fontId="12" fillId="11" borderId="77" xfId="0" applyFont="1" applyFill="1" applyBorder="1" applyAlignment="1">
      <alignment horizontal="center" vertical="center" wrapText="1"/>
    </xf>
    <xf numFmtId="0" fontId="12" fillId="11" borderId="70" xfId="0" applyFont="1" applyFill="1" applyBorder="1" applyAlignment="1">
      <alignment horizontal="center" vertical="center" wrapText="1"/>
    </xf>
    <xf numFmtId="0" fontId="12" fillId="11" borderId="71" xfId="0" applyFont="1" applyFill="1" applyBorder="1" applyAlignment="1">
      <alignment horizontal="center" vertical="center" wrapText="1"/>
    </xf>
    <xf numFmtId="0" fontId="101" fillId="0" borderId="66" xfId="0" applyFont="1" applyBorder="1" applyAlignment="1">
      <alignment horizontal="left" vertical="center"/>
    </xf>
    <xf numFmtId="0" fontId="101" fillId="0" borderId="68" xfId="0" applyFont="1" applyBorder="1" applyAlignment="1">
      <alignment horizontal="left" vertical="center"/>
    </xf>
    <xf numFmtId="0" fontId="101" fillId="0" borderId="65" xfId="0" applyFont="1" applyBorder="1" applyAlignment="1">
      <alignment horizontal="left" vertical="center"/>
    </xf>
    <xf numFmtId="0" fontId="117" fillId="11" borderId="65" xfId="0" applyFont="1" applyFill="1" applyBorder="1" applyAlignment="1">
      <alignment horizontal="center" vertical="center"/>
    </xf>
    <xf numFmtId="0" fontId="117" fillId="0" borderId="65" xfId="0" applyFont="1" applyBorder="1" applyAlignment="1">
      <alignment horizontal="center" vertical="center"/>
    </xf>
    <xf numFmtId="0" fontId="99" fillId="48" borderId="69" xfId="2" applyFill="1" applyBorder="1" applyAlignment="1">
      <alignment horizontal="center" vertical="top" wrapText="1"/>
    </xf>
    <xf numFmtId="0" fontId="99" fillId="48" borderId="70" xfId="2" applyFill="1" applyBorder="1" applyAlignment="1">
      <alignment horizontal="center" vertical="top" wrapText="1"/>
    </xf>
    <xf numFmtId="0" fontId="99" fillId="48" borderId="71" xfId="2" applyFill="1" applyBorder="1" applyAlignment="1">
      <alignment horizontal="center" vertical="top" wrapText="1"/>
    </xf>
    <xf numFmtId="0" fontId="100" fillId="0" borderId="73" xfId="0" applyFont="1" applyBorder="1" applyAlignment="1">
      <alignment horizontal="center" vertical="center" wrapText="1"/>
    </xf>
    <xf numFmtId="0" fontId="100" fillId="0" borderId="75" xfId="0" applyFont="1" applyBorder="1" applyAlignment="1">
      <alignment horizontal="center" vertical="center" wrapText="1"/>
    </xf>
    <xf numFmtId="0" fontId="100" fillId="0" borderId="76" xfId="0" applyFont="1" applyBorder="1" applyAlignment="1">
      <alignment horizontal="center" vertical="center" wrapText="1"/>
    </xf>
    <xf numFmtId="0" fontId="100" fillId="0" borderId="77" xfId="0" applyFont="1" applyBorder="1" applyAlignment="1">
      <alignment horizontal="center" vertical="center" wrapText="1"/>
    </xf>
    <xf numFmtId="0" fontId="100" fillId="0" borderId="69" xfId="0" applyFont="1" applyBorder="1" applyAlignment="1">
      <alignment horizontal="center" vertical="center" wrapText="1"/>
    </xf>
    <xf numFmtId="0" fontId="100" fillId="0" borderId="71" xfId="0" applyFont="1" applyBorder="1" applyAlignment="1">
      <alignment horizontal="center" vertical="center" wrapText="1"/>
    </xf>
    <xf numFmtId="0" fontId="143" fillId="0" borderId="73" xfId="0" applyFont="1" applyBorder="1" applyAlignment="1">
      <alignment horizontal="left" vertical="center" wrapText="1"/>
    </xf>
    <xf numFmtId="0" fontId="143" fillId="0" borderId="74" xfId="0" applyFont="1" applyBorder="1" applyAlignment="1">
      <alignment horizontal="left" vertical="center" wrapText="1"/>
    </xf>
    <xf numFmtId="0" fontId="143" fillId="0" borderId="75" xfId="0" applyFont="1" applyBorder="1" applyAlignment="1">
      <alignment horizontal="left" vertical="center" wrapText="1"/>
    </xf>
    <xf numFmtId="0" fontId="143" fillId="0" borderId="76" xfId="0" applyFont="1" applyBorder="1" applyAlignment="1">
      <alignment horizontal="left" vertical="center" wrapText="1"/>
    </xf>
    <xf numFmtId="0" fontId="143" fillId="0" borderId="0" xfId="0" applyFont="1" applyAlignment="1">
      <alignment horizontal="left" vertical="center" wrapText="1"/>
    </xf>
    <xf numFmtId="0" fontId="143" fillId="0" borderId="77" xfId="0" applyFont="1" applyBorder="1" applyAlignment="1">
      <alignment horizontal="left" vertical="center" wrapText="1"/>
    </xf>
    <xf numFmtId="0" fontId="99" fillId="48" borderId="73" xfId="2" applyFill="1" applyBorder="1" applyAlignment="1">
      <alignment horizontal="center" vertical="top" wrapText="1"/>
    </xf>
    <xf numFmtId="0" fontId="99" fillId="48" borderId="74" xfId="2" applyFill="1" applyBorder="1" applyAlignment="1">
      <alignment horizontal="center" vertical="top" wrapText="1"/>
    </xf>
    <xf numFmtId="0" fontId="99" fillId="48" borderId="75" xfId="2" applyFill="1" applyBorder="1" applyAlignment="1">
      <alignment horizontal="center" vertical="top" wrapText="1"/>
    </xf>
    <xf numFmtId="0" fontId="99" fillId="48" borderId="76" xfId="2" applyFill="1" applyBorder="1" applyAlignment="1">
      <alignment horizontal="center" vertical="top" wrapText="1"/>
    </xf>
    <xf numFmtId="0" fontId="99" fillId="48" borderId="0" xfId="2" applyFill="1" applyBorder="1" applyAlignment="1">
      <alignment horizontal="center" vertical="top" wrapText="1"/>
    </xf>
    <xf numFmtId="0" fontId="99" fillId="48" borderId="77" xfId="2" applyFill="1" applyBorder="1" applyAlignment="1">
      <alignment horizontal="center" vertical="top" wrapText="1"/>
    </xf>
    <xf numFmtId="0" fontId="7" fillId="39" borderId="73" xfId="0" applyFont="1" applyFill="1" applyBorder="1" applyAlignment="1">
      <alignment horizontal="center" vertical="center"/>
    </xf>
    <xf numFmtId="0" fontId="7" fillId="39" borderId="75" xfId="0" applyFont="1" applyFill="1" applyBorder="1" applyAlignment="1">
      <alignment horizontal="center" vertical="center"/>
    </xf>
    <xf numFmtId="0" fontId="1" fillId="42" borderId="66" xfId="0" applyFont="1" applyFill="1" applyBorder="1" applyAlignment="1">
      <alignment horizontal="left" vertical="justify" wrapText="1"/>
    </xf>
    <xf numFmtId="0" fontId="1" fillId="42" borderId="67" xfId="0" applyFont="1" applyFill="1" applyBorder="1" applyAlignment="1">
      <alignment horizontal="left" vertical="justify" wrapText="1"/>
    </xf>
    <xf numFmtId="0" fontId="1" fillId="42" borderId="65" xfId="0" applyFont="1" applyFill="1" applyBorder="1" applyAlignment="1">
      <alignment horizontal="center" vertical="justify" wrapText="1"/>
    </xf>
    <xf numFmtId="0" fontId="142" fillId="0" borderId="66" xfId="0" applyFont="1" applyBorder="1"/>
    <xf numFmtId="0" fontId="142" fillId="0" borderId="67" xfId="0" applyFont="1" applyBorder="1"/>
    <xf numFmtId="0" fontId="142" fillId="0" borderId="68" xfId="0" applyFont="1" applyBorder="1"/>
    <xf numFmtId="0" fontId="142" fillId="0" borderId="66" xfId="0" applyFont="1" applyBorder="1" applyAlignment="1">
      <alignment horizontal="left"/>
    </xf>
    <xf numFmtId="0" fontId="142" fillId="0" borderId="67" xfId="0" applyFont="1" applyBorder="1" applyAlignment="1">
      <alignment horizontal="left"/>
    </xf>
    <xf numFmtId="0" fontId="142" fillId="0" borderId="68" xfId="0" applyFont="1" applyBorder="1" applyAlignment="1">
      <alignment horizontal="left"/>
    </xf>
    <xf numFmtId="0" fontId="99" fillId="0" borderId="76" xfId="2" applyBorder="1" applyAlignment="1">
      <alignment horizontal="center"/>
    </xf>
    <xf numFmtId="0" fontId="99" fillId="0" borderId="0" xfId="2" applyAlignment="1">
      <alignment horizontal="center"/>
    </xf>
    <xf numFmtId="0" fontId="99" fillId="0" borderId="77" xfId="2" applyBorder="1" applyAlignment="1">
      <alignment horizontal="center"/>
    </xf>
    <xf numFmtId="0" fontId="1" fillId="42" borderId="68" xfId="0" applyFont="1" applyFill="1" applyBorder="1" applyAlignment="1">
      <alignment horizontal="left" vertical="justify" wrapText="1"/>
    </xf>
    <xf numFmtId="0" fontId="2" fillId="0" borderId="73"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69" xfId="0" applyFont="1" applyBorder="1" applyAlignment="1">
      <alignment horizontal="center" vertical="center" wrapText="1"/>
    </xf>
    <xf numFmtId="0" fontId="86" fillId="0" borderId="65" xfId="0" applyFont="1" applyBorder="1" applyAlignment="1">
      <alignment horizontal="left" vertical="center"/>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106" fillId="0" borderId="76" xfId="0" applyFont="1" applyBorder="1" applyAlignment="1">
      <alignment horizontal="left" vertical="top" wrapText="1"/>
    </xf>
    <xf numFmtId="0" fontId="106" fillId="0" borderId="0" xfId="0" applyFont="1" applyBorder="1" applyAlignment="1">
      <alignment horizontal="left" vertical="top" wrapText="1"/>
    </xf>
    <xf numFmtId="0" fontId="106" fillId="0" borderId="77" xfId="0" applyFont="1" applyBorder="1" applyAlignment="1">
      <alignment horizontal="left" vertical="top" wrapText="1"/>
    </xf>
    <xf numFmtId="0" fontId="106" fillId="0" borderId="73" xfId="0" applyFont="1" applyBorder="1" applyAlignment="1">
      <alignment horizontal="left" vertical="center"/>
    </xf>
    <xf numFmtId="0" fontId="106" fillId="0" borderId="74" xfId="0" applyFont="1" applyBorder="1" applyAlignment="1">
      <alignment horizontal="left" vertical="center"/>
    </xf>
    <xf numFmtId="0" fontId="106" fillId="0" borderId="75" xfId="0" applyFont="1" applyBorder="1" applyAlignment="1">
      <alignment horizontal="left" vertical="center"/>
    </xf>
    <xf numFmtId="0" fontId="106" fillId="0" borderId="76" xfId="0" applyFont="1" applyBorder="1" applyAlignment="1">
      <alignment horizontal="left" vertical="center"/>
    </xf>
    <xf numFmtId="0" fontId="106" fillId="0" borderId="0" xfId="0" applyFont="1" applyBorder="1" applyAlignment="1">
      <alignment horizontal="left" vertical="center"/>
    </xf>
    <xf numFmtId="0" fontId="106" fillId="0" borderId="77" xfId="0" applyFont="1" applyBorder="1" applyAlignment="1">
      <alignment horizontal="left" vertical="center"/>
    </xf>
    <xf numFmtId="0" fontId="106" fillId="0" borderId="69" xfId="0" applyFont="1" applyBorder="1" applyAlignment="1">
      <alignment horizontal="left" vertical="center"/>
    </xf>
    <xf numFmtId="0" fontId="106" fillId="0" borderId="70" xfId="0" applyFont="1" applyBorder="1" applyAlignment="1">
      <alignment horizontal="left" vertical="center"/>
    </xf>
    <xf numFmtId="0" fontId="106" fillId="0" borderId="71" xfId="0" applyFont="1" applyBorder="1" applyAlignment="1">
      <alignment horizontal="left"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0" fontId="2" fillId="0" borderId="69" xfId="0" applyFont="1" applyBorder="1" applyAlignment="1">
      <alignment horizontal="center" vertical="center"/>
    </xf>
    <xf numFmtId="0" fontId="84" fillId="0" borderId="73" xfId="0" applyFont="1" applyBorder="1" applyAlignment="1">
      <alignment horizontal="left" vertical="center"/>
    </xf>
    <xf numFmtId="0" fontId="84" fillId="0" borderId="74" xfId="0" applyFont="1" applyBorder="1" applyAlignment="1">
      <alignment horizontal="left" vertical="center"/>
    </xf>
    <xf numFmtId="0" fontId="84" fillId="0" borderId="75" xfId="0" applyFont="1" applyBorder="1" applyAlignment="1">
      <alignment horizontal="left" vertical="center"/>
    </xf>
    <xf numFmtId="0" fontId="84" fillId="0" borderId="76" xfId="0" applyFont="1" applyBorder="1" applyAlignment="1">
      <alignment horizontal="left" vertical="center"/>
    </xf>
    <xf numFmtId="0" fontId="84" fillId="0" borderId="0" xfId="0" applyFont="1" applyAlignment="1">
      <alignment horizontal="left" vertical="center"/>
    </xf>
    <xf numFmtId="0" fontId="84" fillId="0" borderId="77" xfId="0" applyFont="1" applyBorder="1" applyAlignment="1">
      <alignment horizontal="left" vertical="center"/>
    </xf>
    <xf numFmtId="0" fontId="86" fillId="0" borderId="66" xfId="0" applyFont="1" applyBorder="1" applyAlignment="1">
      <alignment horizontal="center" vertical="center"/>
    </xf>
    <xf numFmtId="0" fontId="86" fillId="0" borderId="68" xfId="0" applyFont="1" applyBorder="1" applyAlignment="1">
      <alignment horizontal="center" vertical="center"/>
    </xf>
    <xf numFmtId="0" fontId="84" fillId="0" borderId="66" xfId="0" applyFont="1" applyBorder="1" applyAlignment="1">
      <alignment horizontal="left" vertical="center"/>
    </xf>
    <xf numFmtId="0" fontId="84" fillId="0" borderId="68" xfId="0" applyFont="1" applyBorder="1" applyAlignment="1">
      <alignment horizontal="left" vertical="center"/>
    </xf>
    <xf numFmtId="0" fontId="84" fillId="0" borderId="67" xfId="0" applyFont="1" applyBorder="1" applyAlignment="1">
      <alignment horizontal="left" vertical="center"/>
    </xf>
    <xf numFmtId="0" fontId="86" fillId="0" borderId="67" xfId="0" applyFont="1" applyBorder="1" applyAlignment="1">
      <alignment horizontal="center" vertical="center"/>
    </xf>
    <xf numFmtId="0" fontId="107" fillId="0" borderId="67" xfId="0" applyFont="1" applyBorder="1" applyAlignment="1">
      <alignment horizontal="left" vertical="center"/>
    </xf>
    <xf numFmtId="0" fontId="107" fillId="0" borderId="68" xfId="0" applyFont="1" applyBorder="1" applyAlignment="1">
      <alignment horizontal="left" vertical="center"/>
    </xf>
    <xf numFmtId="0" fontId="101" fillId="0" borderId="74" xfId="0" applyFont="1" applyBorder="1" applyAlignment="1">
      <alignment horizontal="left" wrapText="1"/>
    </xf>
    <xf numFmtId="0" fontId="101" fillId="0" borderId="75" xfId="0" applyFont="1" applyBorder="1" applyAlignment="1">
      <alignment horizontal="left" wrapText="1"/>
    </xf>
    <xf numFmtId="0" fontId="1" fillId="0" borderId="73"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1" xfId="0" applyFont="1" applyBorder="1" applyAlignment="1">
      <alignment horizontal="center" vertical="center" wrapText="1"/>
    </xf>
    <xf numFmtId="0" fontId="3" fillId="4" borderId="1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86" xfId="0" applyFont="1" applyFill="1" applyBorder="1" applyAlignment="1">
      <alignment horizontal="center" vertical="center" wrapText="1"/>
    </xf>
    <xf numFmtId="0" fontId="102" fillId="4" borderId="14" xfId="0" applyFont="1" applyFill="1" applyBorder="1" applyAlignment="1">
      <alignment horizontal="center" vertical="center" wrapText="1"/>
    </xf>
    <xf numFmtId="0" fontId="102" fillId="4" borderId="23" xfId="0" applyFont="1" applyFill="1" applyBorder="1" applyAlignment="1">
      <alignment horizontal="center" vertical="center" wrapText="1"/>
    </xf>
    <xf numFmtId="0" fontId="102" fillId="4" borderId="86" xfId="0" applyFont="1" applyFill="1" applyBorder="1" applyAlignment="1">
      <alignment horizontal="center" vertical="center" wrapText="1"/>
    </xf>
    <xf numFmtId="0" fontId="7" fillId="45" borderId="66" xfId="0" applyFont="1" applyFill="1" applyBorder="1" applyAlignment="1">
      <alignment horizontal="center" vertical="center" wrapText="1"/>
    </xf>
    <xf numFmtId="0" fontId="7" fillId="45" borderId="67" xfId="0" applyFont="1" applyFill="1" applyBorder="1" applyAlignment="1">
      <alignment horizontal="center" vertical="center" wrapText="1"/>
    </xf>
    <xf numFmtId="0" fontId="7" fillId="45" borderId="68" xfId="0" applyFont="1" applyFill="1" applyBorder="1" applyAlignment="1">
      <alignment horizontal="center" vertical="center" wrapText="1"/>
    </xf>
    <xf numFmtId="0" fontId="106" fillId="0" borderId="73" xfId="0" applyFont="1" applyBorder="1" applyAlignment="1">
      <alignment horizontal="left" wrapText="1"/>
    </xf>
    <xf numFmtId="0" fontId="106" fillId="0" borderId="74" xfId="0" applyFont="1" applyBorder="1" applyAlignment="1">
      <alignment horizontal="left" wrapText="1"/>
    </xf>
    <xf numFmtId="0" fontId="106" fillId="0" borderId="75" xfId="0" applyFont="1" applyBorder="1" applyAlignment="1">
      <alignment horizontal="left" wrapText="1"/>
    </xf>
    <xf numFmtId="0" fontId="106" fillId="0" borderId="76" xfId="0" applyFont="1" applyBorder="1" applyAlignment="1">
      <alignment horizontal="left" wrapText="1"/>
    </xf>
    <xf numFmtId="0" fontId="106" fillId="0" borderId="0" xfId="0" applyFont="1" applyBorder="1" applyAlignment="1">
      <alignment horizontal="left" wrapText="1"/>
    </xf>
    <xf numFmtId="0" fontId="106" fillId="0" borderId="77" xfId="0" applyFont="1" applyBorder="1" applyAlignment="1">
      <alignment horizontal="left" wrapText="1"/>
    </xf>
    <xf numFmtId="0" fontId="106" fillId="0" borderId="73" xfId="0" applyFont="1" applyBorder="1" applyAlignment="1">
      <alignment horizontal="left" vertical="center" wrapText="1"/>
    </xf>
    <xf numFmtId="0" fontId="106" fillId="0" borderId="74" xfId="0" applyFont="1" applyBorder="1" applyAlignment="1">
      <alignment horizontal="left" vertical="center" wrapText="1"/>
    </xf>
    <xf numFmtId="0" fontId="106" fillId="0" borderId="75" xfId="0" applyFont="1" applyBorder="1" applyAlignment="1">
      <alignment horizontal="left" vertical="center" wrapText="1"/>
    </xf>
    <xf numFmtId="0" fontId="37" fillId="0" borderId="73" xfId="0" applyFont="1" applyBorder="1" applyAlignment="1">
      <alignment horizontal="left" vertical="center"/>
    </xf>
    <xf numFmtId="0" fontId="37" fillId="0" borderId="74" xfId="0" applyFont="1" applyBorder="1" applyAlignment="1">
      <alignment horizontal="left" vertical="center"/>
    </xf>
    <xf numFmtId="0" fontId="37" fillId="0" borderId="75" xfId="0" applyFont="1" applyBorder="1" applyAlignment="1">
      <alignment horizontal="left" vertical="center"/>
    </xf>
    <xf numFmtId="0" fontId="10" fillId="41" borderId="76" xfId="0" applyFont="1" applyFill="1" applyBorder="1" applyAlignment="1">
      <alignment horizontal="center"/>
    </xf>
    <xf numFmtId="0" fontId="10" fillId="41" borderId="77" xfId="0" applyFont="1" applyFill="1" applyBorder="1" applyAlignment="1">
      <alignment horizontal="center"/>
    </xf>
    <xf numFmtId="0" fontId="4" fillId="11" borderId="72" xfId="0" applyFont="1" applyFill="1" applyBorder="1" applyAlignment="1">
      <alignment horizontal="left"/>
    </xf>
    <xf numFmtId="0" fontId="4" fillId="11" borderId="72" xfId="0" applyFont="1" applyFill="1" applyBorder="1" applyAlignment="1">
      <alignment horizontal="center"/>
    </xf>
    <xf numFmtId="0" fontId="106" fillId="0" borderId="76" xfId="0" applyFont="1" applyFill="1" applyBorder="1" applyAlignment="1">
      <alignment horizontal="left" vertical="center"/>
    </xf>
    <xf numFmtId="0" fontId="106" fillId="0" borderId="0" xfId="0" applyFont="1" applyFill="1" applyBorder="1" applyAlignment="1">
      <alignment horizontal="left" vertical="center"/>
    </xf>
    <xf numFmtId="0" fontId="106" fillId="0" borderId="77" xfId="0" applyFont="1" applyFill="1" applyBorder="1" applyAlignment="1">
      <alignment horizontal="left" vertical="center"/>
    </xf>
    <xf numFmtId="0" fontId="106" fillId="0" borderId="69" xfId="0" applyFont="1" applyFill="1" applyBorder="1" applyAlignment="1">
      <alignment horizontal="left" vertical="center"/>
    </xf>
    <xf numFmtId="0" fontId="106" fillId="0" borderId="70" xfId="0" applyFont="1" applyFill="1" applyBorder="1" applyAlignment="1">
      <alignment horizontal="left" vertical="center"/>
    </xf>
    <xf numFmtId="0" fontId="106" fillId="0" borderId="71" xfId="0" applyFont="1" applyFill="1" applyBorder="1" applyAlignment="1">
      <alignment horizontal="left" vertical="center"/>
    </xf>
    <xf numFmtId="0" fontId="106" fillId="0" borderId="76" xfId="0" applyFont="1" applyBorder="1" applyAlignment="1">
      <alignment horizontal="left" vertical="center" wrapText="1"/>
    </xf>
    <xf numFmtId="0" fontId="106" fillId="0" borderId="0" xfId="0" applyFont="1" applyBorder="1" applyAlignment="1">
      <alignment horizontal="left" vertical="center" wrapText="1"/>
    </xf>
    <xf numFmtId="0" fontId="106" fillId="0" borderId="77" xfId="0" applyFont="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71" xfId="0" applyFont="1" applyBorder="1" applyAlignment="1">
      <alignment horizontal="left" vertical="center" wrapText="1"/>
    </xf>
    <xf numFmtId="0" fontId="106" fillId="0" borderId="74" xfId="0" applyFont="1" applyBorder="1" applyAlignment="1">
      <alignment horizontal="left" vertical="top" wrapText="1"/>
    </xf>
    <xf numFmtId="0" fontId="106" fillId="0" borderId="75" xfId="0" applyFont="1" applyBorder="1" applyAlignment="1">
      <alignment horizontal="left" vertical="top" wrapText="1"/>
    </xf>
    <xf numFmtId="0" fontId="106" fillId="0" borderId="70" xfId="0" applyFont="1" applyBorder="1" applyAlignment="1">
      <alignment horizontal="left" vertical="top" wrapText="1"/>
    </xf>
    <xf numFmtId="0" fontId="106" fillId="0" borderId="71" xfId="0" applyFont="1" applyBorder="1" applyAlignment="1">
      <alignment horizontal="left" vertical="top" wrapText="1"/>
    </xf>
    <xf numFmtId="0" fontId="4" fillId="11" borderId="65" xfId="0" applyFont="1" applyFill="1" applyBorder="1" applyAlignment="1">
      <alignment horizontal="left"/>
    </xf>
    <xf numFmtId="0" fontId="106" fillId="0" borderId="66" xfId="0" applyFont="1" applyBorder="1" applyAlignment="1">
      <alignment horizontal="left"/>
    </xf>
    <xf numFmtId="0" fontId="106" fillId="0" borderId="67" xfId="0" applyFont="1" applyBorder="1" applyAlignment="1">
      <alignment horizontal="left"/>
    </xf>
    <xf numFmtId="0" fontId="106" fillId="0" borderId="68" xfId="0" applyFont="1" applyBorder="1" applyAlignment="1">
      <alignment horizontal="left"/>
    </xf>
    <xf numFmtId="0" fontId="58" fillId="11" borderId="65" xfId="0" applyFont="1" applyFill="1" applyBorder="1" applyAlignment="1">
      <alignment horizontal="center" vertical="center"/>
    </xf>
    <xf numFmtId="0" fontId="12" fillId="0" borderId="4" xfId="0" applyFont="1" applyBorder="1" applyAlignment="1">
      <alignment horizontal="center" wrapText="1"/>
    </xf>
    <xf numFmtId="0" fontId="12" fillId="0" borderId="21" xfId="0" applyFont="1" applyBorder="1" applyAlignment="1">
      <alignment horizontal="center" wrapText="1"/>
    </xf>
    <xf numFmtId="0" fontId="3" fillId="17" borderId="36" xfId="0" applyFont="1" applyFill="1" applyBorder="1" applyAlignment="1">
      <alignment horizontal="left" vertical="center"/>
    </xf>
    <xf numFmtId="0" fontId="3" fillId="17" borderId="34" xfId="0" applyFont="1" applyFill="1" applyBorder="1" applyAlignment="1">
      <alignment horizontal="left" vertical="center"/>
    </xf>
    <xf numFmtId="0" fontId="3" fillId="4" borderId="14" xfId="0" applyFont="1" applyFill="1" applyBorder="1" applyAlignment="1">
      <alignment horizontal="center" vertical="top" wrapText="1"/>
    </xf>
    <xf numFmtId="0" fontId="3" fillId="4" borderId="23" xfId="0" applyFont="1" applyFill="1" applyBorder="1" applyAlignment="1">
      <alignment horizontal="center" vertical="top" wrapText="1"/>
    </xf>
    <xf numFmtId="0" fontId="3" fillId="4" borderId="86" xfId="0" applyFont="1" applyFill="1" applyBorder="1" applyAlignment="1">
      <alignment horizontal="center" vertical="top" wrapText="1"/>
    </xf>
    <xf numFmtId="0" fontId="103" fillId="10" borderId="14" xfId="0" applyFont="1" applyFill="1" applyBorder="1" applyAlignment="1">
      <alignment horizontal="center" vertical="center" wrapText="1"/>
    </xf>
    <xf numFmtId="0" fontId="103" fillId="10" borderId="23" xfId="0" applyFont="1" applyFill="1" applyBorder="1" applyAlignment="1">
      <alignment horizontal="center" vertical="center" wrapText="1"/>
    </xf>
    <xf numFmtId="0" fontId="103" fillId="10" borderId="86" xfId="0" applyFont="1" applyFill="1" applyBorder="1" applyAlignment="1">
      <alignment horizontal="center" vertical="center" wrapText="1"/>
    </xf>
    <xf numFmtId="0" fontId="107" fillId="0" borderId="65" xfId="0" applyFont="1" applyBorder="1" applyAlignment="1">
      <alignment horizontal="left" vertical="center"/>
    </xf>
    <xf numFmtId="0" fontId="101" fillId="0" borderId="0" xfId="0" applyFont="1" applyBorder="1" applyAlignment="1">
      <alignment horizontal="left" vertical="center" wrapText="1"/>
    </xf>
    <xf numFmtId="0" fontId="101" fillId="0" borderId="77" xfId="0" applyFont="1" applyBorder="1" applyAlignment="1">
      <alignment horizontal="left" vertical="center" wrapText="1"/>
    </xf>
    <xf numFmtId="0" fontId="101" fillId="0" borderId="70" xfId="0" applyFont="1" applyBorder="1" applyAlignment="1">
      <alignment horizontal="left" vertical="center" wrapText="1"/>
    </xf>
    <xf numFmtId="0" fontId="101" fillId="0" borderId="71" xfId="0" applyFont="1" applyBorder="1" applyAlignment="1">
      <alignment horizontal="left" vertical="center" wrapText="1"/>
    </xf>
    <xf numFmtId="0" fontId="101" fillId="0" borderId="74" xfId="0" applyFont="1" applyBorder="1" applyAlignment="1">
      <alignment horizontal="left" vertical="top" wrapText="1"/>
    </xf>
    <xf numFmtId="0" fontId="101" fillId="0" borderId="75" xfId="0" applyFont="1" applyBorder="1" applyAlignment="1">
      <alignment horizontal="left" vertical="top" wrapText="1"/>
    </xf>
    <xf numFmtId="0" fontId="101" fillId="0" borderId="0" xfId="0" applyFont="1" applyBorder="1" applyAlignment="1">
      <alignment horizontal="left" vertical="top" wrapText="1"/>
    </xf>
    <xf numFmtId="0" fontId="101" fillId="0" borderId="77" xfId="0" applyFont="1" applyBorder="1" applyAlignment="1">
      <alignment horizontal="left" vertical="top" wrapText="1"/>
    </xf>
    <xf numFmtId="0" fontId="101" fillId="0" borderId="70" xfId="0" applyFont="1" applyBorder="1" applyAlignment="1">
      <alignment horizontal="left" vertical="top" wrapText="1"/>
    </xf>
    <xf numFmtId="0" fontId="101" fillId="0" borderId="71" xfId="0" applyFont="1" applyBorder="1" applyAlignment="1">
      <alignment horizontal="left" vertical="top" wrapText="1"/>
    </xf>
    <xf numFmtId="0" fontId="101" fillId="0" borderId="74" xfId="0" applyFont="1" applyBorder="1" applyAlignment="1">
      <alignment horizontal="left" vertical="center" wrapText="1"/>
    </xf>
    <xf numFmtId="0" fontId="101" fillId="0" borderId="75" xfId="0" applyFont="1" applyBorder="1" applyAlignment="1">
      <alignment horizontal="left" vertical="center" wrapText="1"/>
    </xf>
    <xf numFmtId="0" fontId="103" fillId="10" borderId="15" xfId="0" applyFont="1" applyFill="1" applyBorder="1" applyAlignment="1">
      <alignment horizontal="center" vertical="center" wrapText="1"/>
    </xf>
    <xf numFmtId="0" fontId="103" fillId="14" borderId="26" xfId="0" applyFont="1" applyFill="1" applyBorder="1" applyAlignment="1">
      <alignment horizontal="center" vertical="center"/>
    </xf>
    <xf numFmtId="0" fontId="3" fillId="17" borderId="13" xfId="0" applyFont="1" applyFill="1" applyBorder="1" applyAlignment="1">
      <alignment horizontal="center" vertical="center"/>
    </xf>
    <xf numFmtId="0" fontId="3" fillId="17" borderId="83" xfId="0" applyFont="1" applyFill="1" applyBorder="1" applyAlignment="1">
      <alignment horizontal="center" vertical="center"/>
    </xf>
    <xf numFmtId="0" fontId="3" fillId="17" borderId="10"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17" borderId="14" xfId="0" applyFont="1" applyFill="1" applyBorder="1" applyAlignment="1">
      <alignment horizontal="left" vertical="center" wrapText="1"/>
    </xf>
    <xf numFmtId="0" fontId="3" fillId="17" borderId="23" xfId="0" applyFont="1" applyFill="1" applyBorder="1" applyAlignment="1">
      <alignment horizontal="left" vertical="center" wrapText="1"/>
    </xf>
    <xf numFmtId="0" fontId="3" fillId="17" borderId="15" xfId="0" applyFont="1" applyFill="1" applyBorder="1" applyAlignment="1">
      <alignment horizontal="left" vertical="center" wrapText="1"/>
    </xf>
    <xf numFmtId="0" fontId="12" fillId="0" borderId="74" xfId="0" applyFont="1" applyBorder="1" applyAlignment="1">
      <alignment horizontal="center" vertical="center" wrapText="1"/>
    </xf>
    <xf numFmtId="0" fontId="12" fillId="0" borderId="70" xfId="0" applyFont="1" applyBorder="1" applyAlignment="1">
      <alignment horizontal="center" vertical="center" wrapText="1"/>
    </xf>
    <xf numFmtId="0" fontId="3" fillId="10" borderId="87"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82"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3" fillId="10" borderId="85"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62" fillId="10" borderId="38" xfId="0" applyFont="1" applyFill="1" applyBorder="1" applyAlignment="1">
      <alignment horizontal="center" vertical="center" wrapText="1"/>
    </xf>
    <xf numFmtId="0" fontId="62" fillId="10" borderId="23" xfId="0" applyFont="1" applyFill="1" applyBorder="1" applyAlignment="1">
      <alignment horizontal="center" vertical="center" wrapText="1"/>
    </xf>
    <xf numFmtId="0" fontId="62" fillId="10" borderId="86" xfId="0" applyFont="1" applyFill="1" applyBorder="1" applyAlignment="1">
      <alignment horizontal="center" vertical="center" wrapText="1"/>
    </xf>
    <xf numFmtId="0" fontId="1" fillId="6" borderId="71" xfId="0" applyFont="1" applyFill="1" applyBorder="1" applyAlignment="1">
      <alignment horizontal="center" vertical="center"/>
    </xf>
    <xf numFmtId="0" fontId="1" fillId="6" borderId="78" xfId="0" applyFont="1" applyFill="1" applyBorder="1" applyAlignment="1">
      <alignment horizontal="center" vertical="center"/>
    </xf>
    <xf numFmtId="0" fontId="7" fillId="39" borderId="95" xfId="0" applyFont="1" applyFill="1" applyBorder="1" applyAlignment="1">
      <alignment horizontal="left" vertical="center"/>
    </xf>
    <xf numFmtId="0" fontId="7" fillId="39" borderId="114" xfId="0" applyFont="1" applyFill="1" applyBorder="1" applyAlignment="1">
      <alignment horizontal="left" vertical="center"/>
    </xf>
    <xf numFmtId="0" fontId="7" fillId="39" borderId="96" xfId="0" applyFont="1" applyFill="1" applyBorder="1" applyAlignment="1">
      <alignment horizontal="left" vertical="center"/>
    </xf>
    <xf numFmtId="0" fontId="7" fillId="39" borderId="93" xfId="0" applyFont="1" applyFill="1" applyBorder="1" applyAlignment="1">
      <alignment horizontal="left" vertical="center"/>
    </xf>
    <xf numFmtId="0" fontId="101" fillId="11" borderId="66" xfId="0" applyFont="1" applyFill="1" applyBorder="1" applyAlignment="1">
      <alignment horizontal="left" vertical="center"/>
    </xf>
    <xf numFmtId="0" fontId="101" fillId="11" borderId="67" xfId="0" applyFont="1" applyFill="1" applyBorder="1" applyAlignment="1">
      <alignment horizontal="left" vertical="center"/>
    </xf>
    <xf numFmtId="0" fontId="101" fillId="11" borderId="66" xfId="0" applyFont="1" applyFill="1" applyBorder="1" applyAlignment="1">
      <alignment horizontal="center" vertical="center"/>
    </xf>
    <xf numFmtId="0" fontId="101" fillId="11" borderId="67" xfId="0" applyFont="1" applyFill="1" applyBorder="1" applyAlignment="1">
      <alignment horizontal="center" vertical="center"/>
    </xf>
    <xf numFmtId="0" fontId="101" fillId="11" borderId="68" xfId="0" applyFont="1" applyFill="1" applyBorder="1" applyAlignment="1">
      <alignment horizontal="center" vertical="center"/>
    </xf>
    <xf numFmtId="0" fontId="2" fillId="11" borderId="72" xfId="0" applyFont="1" applyFill="1" applyBorder="1" applyAlignment="1">
      <alignment horizontal="center" vertical="center"/>
    </xf>
    <xf numFmtId="0" fontId="2" fillId="11" borderId="79" xfId="0" applyFont="1" applyFill="1" applyBorder="1" applyAlignment="1">
      <alignment horizontal="center" vertical="center"/>
    </xf>
    <xf numFmtId="0" fontId="2" fillId="11" borderId="78" xfId="0" applyFont="1" applyFill="1" applyBorder="1" applyAlignment="1">
      <alignment horizontal="center" vertical="center"/>
    </xf>
    <xf numFmtId="0" fontId="106" fillId="11" borderId="66" xfId="0" applyFont="1" applyFill="1" applyBorder="1" applyAlignment="1">
      <alignment horizontal="center" vertical="center" wrapText="1"/>
    </xf>
    <xf numFmtId="0" fontId="106" fillId="11" borderId="67" xfId="0" applyFont="1" applyFill="1" applyBorder="1" applyAlignment="1">
      <alignment horizontal="center" vertical="center" wrapText="1"/>
    </xf>
    <xf numFmtId="0" fontId="106" fillId="11" borderId="68" xfId="0" applyFont="1" applyFill="1" applyBorder="1" applyAlignment="1">
      <alignment horizontal="center" vertical="center" wrapText="1"/>
    </xf>
    <xf numFmtId="0" fontId="110" fillId="11" borderId="65" xfId="0" applyFont="1" applyFill="1" applyBorder="1" applyAlignment="1">
      <alignment horizontal="center" vertical="center"/>
    </xf>
    <xf numFmtId="0" fontId="58" fillId="11" borderId="66" xfId="0" applyFont="1" applyFill="1" applyBorder="1" applyAlignment="1">
      <alignment horizontal="center" vertical="center"/>
    </xf>
    <xf numFmtId="0" fontId="58" fillId="11" borderId="68" xfId="0" applyFont="1" applyFill="1" applyBorder="1" applyAlignment="1">
      <alignment horizontal="center" vertical="center"/>
    </xf>
    <xf numFmtId="0" fontId="101" fillId="11" borderId="65" xfId="0" applyFont="1" applyFill="1" applyBorder="1" applyAlignment="1">
      <alignment horizontal="center" vertical="center"/>
    </xf>
    <xf numFmtId="0" fontId="103" fillId="14" borderId="4"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8" xfId="0" applyFont="1" applyFill="1" applyBorder="1" applyAlignment="1">
      <alignment horizontal="center" vertical="center"/>
    </xf>
    <xf numFmtId="0" fontId="3" fillId="17" borderId="0" xfId="0" applyFont="1" applyFill="1" applyBorder="1" applyAlignment="1">
      <alignment horizontal="center" vertical="center"/>
    </xf>
    <xf numFmtId="0" fontId="3" fillId="17" borderId="21" xfId="0" applyFont="1" applyFill="1" applyBorder="1" applyAlignment="1">
      <alignment horizontal="center" vertical="center"/>
    </xf>
    <xf numFmtId="0" fontId="3" fillId="17" borderId="64" xfId="0" applyFont="1" applyFill="1" applyBorder="1" applyAlignment="1">
      <alignment horizontal="center" vertical="center"/>
    </xf>
    <xf numFmtId="0" fontId="3" fillId="17" borderId="87"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3" fillId="17" borderId="18" xfId="0" applyFont="1" applyFill="1" applyBorder="1" applyAlignment="1">
      <alignment horizontal="center" vertical="center" wrapText="1"/>
    </xf>
    <xf numFmtId="0" fontId="3" fillId="17" borderId="82" xfId="0" applyFont="1" applyFill="1" applyBorder="1" applyAlignment="1">
      <alignment horizontal="center" vertical="center" wrapText="1"/>
    </xf>
    <xf numFmtId="0" fontId="3" fillId="17" borderId="0" xfId="0" applyFont="1" applyFill="1" applyBorder="1" applyAlignment="1">
      <alignment horizontal="center" vertical="center" wrapText="1"/>
    </xf>
    <xf numFmtId="0" fontId="3" fillId="17" borderId="83" xfId="0" applyFont="1" applyFill="1" applyBorder="1" applyAlignment="1">
      <alignment horizontal="center" vertical="center" wrapText="1"/>
    </xf>
    <xf numFmtId="0" fontId="3" fillId="17" borderId="84" xfId="0" applyFont="1" applyFill="1" applyBorder="1" applyAlignment="1">
      <alignment horizontal="center" vertical="center" wrapText="1"/>
    </xf>
    <xf numFmtId="0" fontId="3" fillId="17" borderId="26" xfId="0" applyFont="1" applyFill="1" applyBorder="1" applyAlignment="1">
      <alignment horizontal="center" vertical="center" wrapText="1"/>
    </xf>
    <xf numFmtId="0" fontId="3" fillId="17" borderId="10" xfId="0" applyFont="1" applyFill="1" applyBorder="1" applyAlignment="1">
      <alignment horizontal="center" vertical="center" wrapText="1"/>
    </xf>
    <xf numFmtId="0" fontId="4" fillId="15" borderId="79" xfId="0" applyFont="1" applyFill="1" applyBorder="1" applyAlignment="1">
      <alignment horizontal="center" vertical="center" textRotation="90"/>
    </xf>
    <xf numFmtId="0" fontId="80" fillId="0" borderId="78" xfId="0" applyFont="1" applyBorder="1" applyAlignment="1">
      <alignment horizontal="left" vertical="center"/>
    </xf>
    <xf numFmtId="0" fontId="80" fillId="0" borderId="65" xfId="0" applyFont="1" applyBorder="1" applyAlignment="1">
      <alignment horizontal="left" vertical="center"/>
    </xf>
    <xf numFmtId="0" fontId="84" fillId="11" borderId="65" xfId="0" applyFont="1" applyFill="1" applyBorder="1" applyAlignment="1">
      <alignment vertical="center"/>
    </xf>
    <xf numFmtId="0" fontId="84" fillId="11" borderId="65" xfId="0" applyFont="1" applyFill="1" applyBorder="1" applyAlignment="1">
      <alignment horizontal="center" vertical="center"/>
    </xf>
    <xf numFmtId="3" fontId="117" fillId="11" borderId="65" xfId="0" applyNumberFormat="1" applyFont="1" applyFill="1" applyBorder="1" applyAlignment="1">
      <alignment horizontal="center" vertical="center"/>
    </xf>
    <xf numFmtId="168" fontId="117" fillId="11" borderId="65" xfId="0" applyNumberFormat="1" applyFont="1" applyFill="1" applyBorder="1" applyAlignment="1">
      <alignment horizontal="center" vertical="center"/>
    </xf>
    <xf numFmtId="3" fontId="84" fillId="11" borderId="65" xfId="0" applyNumberFormat="1" applyFont="1" applyFill="1" applyBorder="1" applyAlignment="1">
      <alignment vertical="center"/>
    </xf>
    <xf numFmtId="14" fontId="84" fillId="11" borderId="65" xfId="0" applyNumberFormat="1" applyFont="1" applyFill="1" applyBorder="1" applyAlignment="1">
      <alignment horizontal="left" vertical="center"/>
    </xf>
    <xf numFmtId="168" fontId="84" fillId="11" borderId="65" xfId="0" applyNumberFormat="1" applyFont="1" applyFill="1" applyBorder="1" applyAlignment="1">
      <alignment horizontal="center" vertical="center"/>
    </xf>
    <xf numFmtId="0" fontId="4" fillId="15" borderId="72" xfId="0" applyFont="1" applyFill="1" applyBorder="1" applyAlignment="1">
      <alignment horizontal="center" vertical="center" textRotation="90" wrapText="1"/>
    </xf>
    <xf numFmtId="0" fontId="4" fillId="15" borderId="79" xfId="0" applyFont="1" applyFill="1" applyBorder="1" applyAlignment="1">
      <alignment horizontal="center" vertical="center" textRotation="90" wrapText="1"/>
    </xf>
    <xf numFmtId="0" fontId="4" fillId="15" borderId="78" xfId="0" applyFont="1" applyFill="1" applyBorder="1" applyAlignment="1">
      <alignment horizontal="center" vertical="center" textRotation="90" wrapText="1"/>
    </xf>
    <xf numFmtId="0" fontId="25" fillId="39" borderId="79" xfId="0" applyFont="1" applyFill="1" applyBorder="1" applyAlignment="1">
      <alignment horizontal="center" vertical="center"/>
    </xf>
    <xf numFmtId="0" fontId="25" fillId="39" borderId="78" xfId="0" applyFont="1" applyFill="1" applyBorder="1" applyAlignment="1">
      <alignment horizontal="center" vertical="center"/>
    </xf>
    <xf numFmtId="16" fontId="35" fillId="15" borderId="73" xfId="0" applyNumberFormat="1" applyFont="1" applyFill="1" applyBorder="1" applyAlignment="1">
      <alignment horizontal="center" vertical="center"/>
    </xf>
    <xf numFmtId="16" fontId="35" fillId="15" borderId="74" xfId="0" applyNumberFormat="1" applyFont="1" applyFill="1" applyBorder="1" applyAlignment="1">
      <alignment horizontal="center" vertical="center"/>
    </xf>
    <xf numFmtId="16" fontId="35" fillId="15" borderId="75" xfId="0" applyNumberFormat="1" applyFont="1" applyFill="1" applyBorder="1" applyAlignment="1">
      <alignment horizontal="center" vertical="center"/>
    </xf>
    <xf numFmtId="0" fontId="12" fillId="15" borderId="69" xfId="0" applyFont="1" applyFill="1" applyBorder="1" applyAlignment="1">
      <alignment horizontal="center" vertical="center"/>
    </xf>
    <xf numFmtId="0" fontId="12" fillId="15" borderId="70" xfId="0" applyFont="1" applyFill="1" applyBorder="1" applyAlignment="1">
      <alignment horizontal="center" vertical="center"/>
    </xf>
    <xf numFmtId="0" fontId="12" fillId="15" borderId="71" xfId="0" applyFont="1" applyFill="1" applyBorder="1" applyAlignment="1">
      <alignment horizontal="center" vertical="center"/>
    </xf>
    <xf numFmtId="0" fontId="35" fillId="15" borderId="66" xfId="0" applyFont="1" applyFill="1" applyBorder="1" applyAlignment="1">
      <alignment horizontal="center" vertical="center"/>
    </xf>
    <xf numFmtId="0" fontId="35" fillId="15" borderId="67" xfId="0" applyFont="1" applyFill="1" applyBorder="1" applyAlignment="1">
      <alignment horizontal="center" vertical="center"/>
    </xf>
    <xf numFmtId="0" fontId="35" fillId="15" borderId="68" xfId="0" applyFont="1" applyFill="1" applyBorder="1" applyAlignment="1">
      <alignment horizontal="center" vertical="center"/>
    </xf>
    <xf numFmtId="0" fontId="35" fillId="15" borderId="72" xfId="0" applyFont="1" applyFill="1" applyBorder="1" applyAlignment="1">
      <alignment horizontal="center" vertical="center"/>
    </xf>
    <xf numFmtId="0" fontId="35" fillId="15" borderId="78" xfId="0" applyFont="1" applyFill="1" applyBorder="1" applyAlignment="1">
      <alignment horizontal="center" vertical="center"/>
    </xf>
    <xf numFmtId="0" fontId="13" fillId="15" borderId="66" xfId="0" applyFont="1" applyFill="1" applyBorder="1" applyAlignment="1">
      <alignment horizontal="center" vertical="center"/>
    </xf>
    <xf numFmtId="0" fontId="13" fillId="15" borderId="67" xfId="0" applyFont="1" applyFill="1" applyBorder="1" applyAlignment="1">
      <alignment horizontal="center" vertical="center"/>
    </xf>
    <xf numFmtId="0" fontId="13" fillId="15" borderId="68" xfId="0" applyFont="1" applyFill="1" applyBorder="1" applyAlignment="1">
      <alignment horizontal="center" vertical="center"/>
    </xf>
    <xf numFmtId="0" fontId="84" fillId="11" borderId="65" xfId="0" applyFont="1" applyFill="1" applyBorder="1" applyAlignment="1">
      <alignment horizontal="left" vertical="center"/>
    </xf>
    <xf numFmtId="0" fontId="80" fillId="11" borderId="66" xfId="0" applyFont="1" applyFill="1" applyBorder="1" applyAlignment="1">
      <alignment horizontal="left" vertical="center"/>
    </xf>
    <xf numFmtId="0" fontId="80" fillId="11" borderId="67" xfId="0" applyFont="1" applyFill="1" applyBorder="1" applyAlignment="1">
      <alignment horizontal="left" vertical="center"/>
    </xf>
    <xf numFmtId="0" fontId="80" fillId="11" borderId="68" xfId="0" applyFont="1" applyFill="1" applyBorder="1" applyAlignment="1">
      <alignment horizontal="left" vertical="center"/>
    </xf>
    <xf numFmtId="0" fontId="6" fillId="0" borderId="0" xfId="0" applyFont="1" applyBorder="1" applyAlignment="1">
      <alignment horizontal="center" vertical="center" wrapText="1"/>
    </xf>
    <xf numFmtId="0" fontId="83" fillId="11" borderId="0" xfId="0" applyFont="1" applyFill="1" applyBorder="1" applyAlignment="1">
      <alignment horizontal="center" vertical="center"/>
    </xf>
    <xf numFmtId="0" fontId="80" fillId="11" borderId="0" xfId="0" applyFont="1" applyFill="1" applyBorder="1" applyAlignment="1">
      <alignment horizontal="center" vertical="center"/>
    </xf>
    <xf numFmtId="0" fontId="1" fillId="0" borderId="0" xfId="0" applyFont="1" applyBorder="1" applyAlignment="1">
      <alignment horizontal="left"/>
    </xf>
    <xf numFmtId="0" fontId="103" fillId="10" borderId="81" xfId="0" applyFont="1" applyFill="1" applyBorder="1" applyAlignment="1">
      <alignment horizontal="center" vertical="center" wrapText="1"/>
    </xf>
    <xf numFmtId="0" fontId="103" fillId="10" borderId="12" xfId="0" applyFont="1" applyFill="1" applyBorder="1" applyAlignment="1">
      <alignment horizontal="center" vertical="center" wrapText="1"/>
    </xf>
    <xf numFmtId="0" fontId="103" fillId="10" borderId="82" xfId="0" applyFont="1" applyFill="1" applyBorder="1" applyAlignment="1">
      <alignment horizontal="center" vertical="center" wrapText="1"/>
    </xf>
    <xf numFmtId="0" fontId="103" fillId="10" borderId="0" xfId="0" applyFont="1" applyFill="1" applyBorder="1" applyAlignment="1">
      <alignment horizontal="center" vertical="center" wrapText="1"/>
    </xf>
    <xf numFmtId="0" fontId="103" fillId="10" borderId="85" xfId="0" applyFont="1" applyFill="1" applyBorder="1" applyAlignment="1">
      <alignment horizontal="center" vertical="center" wrapText="1"/>
    </xf>
    <xf numFmtId="0" fontId="103" fillId="10" borderId="21" xfId="0" applyFont="1" applyFill="1" applyBorder="1" applyAlignment="1">
      <alignment horizontal="center" vertical="center" wrapText="1"/>
    </xf>
    <xf numFmtId="0" fontId="106" fillId="11" borderId="65" xfId="0" applyFont="1" applyFill="1" applyBorder="1" applyAlignment="1">
      <alignment horizontal="left" vertical="center"/>
    </xf>
    <xf numFmtId="0" fontId="3" fillId="17" borderId="29" xfId="0" applyFont="1" applyFill="1" applyBorder="1" applyAlignment="1">
      <alignment horizontal="center" vertical="center"/>
    </xf>
    <xf numFmtId="0" fontId="3" fillId="17" borderId="47" xfId="0" applyFont="1" applyFill="1" applyBorder="1" applyAlignment="1">
      <alignment horizontal="center" vertical="center"/>
    </xf>
    <xf numFmtId="0" fontId="3" fillId="17" borderId="5" xfId="0" applyFont="1" applyFill="1" applyBorder="1" applyAlignment="1">
      <alignment horizontal="center" vertical="center"/>
    </xf>
    <xf numFmtId="0" fontId="3" fillId="17" borderId="7" xfId="0" applyFont="1" applyFill="1" applyBorder="1" applyAlignment="1">
      <alignment horizontal="center" vertical="center"/>
    </xf>
    <xf numFmtId="0" fontId="1" fillId="31" borderId="70" xfId="0" applyFont="1" applyFill="1" applyBorder="1" applyAlignment="1">
      <alignment horizontal="center"/>
    </xf>
    <xf numFmtId="0" fontId="95" fillId="0" borderId="66" xfId="0" applyFont="1" applyBorder="1" applyAlignment="1">
      <alignment horizontal="center" vertical="center"/>
    </xf>
    <xf numFmtId="0" fontId="95" fillId="0" borderId="68" xfId="0" applyFont="1" applyBorder="1" applyAlignment="1">
      <alignment horizontal="center" vertical="center"/>
    </xf>
    <xf numFmtId="0" fontId="101" fillId="0" borderId="73" xfId="0" applyFont="1" applyBorder="1" applyAlignment="1">
      <alignment horizontal="left" vertical="center"/>
    </xf>
    <xf numFmtId="0" fontId="101" fillId="0" borderId="74" xfId="0" applyFont="1" applyBorder="1" applyAlignment="1">
      <alignment horizontal="left" vertical="center"/>
    </xf>
    <xf numFmtId="0" fontId="101" fillId="0" borderId="75" xfId="0" applyFont="1" applyBorder="1" applyAlignment="1">
      <alignment horizontal="left" vertical="center"/>
    </xf>
    <xf numFmtId="0" fontId="101" fillId="0" borderId="69" xfId="0" applyFont="1" applyBorder="1" applyAlignment="1">
      <alignment horizontal="left" vertical="center"/>
    </xf>
    <xf numFmtId="0" fontId="101" fillId="0" borderId="70" xfId="0" applyFont="1" applyBorder="1" applyAlignment="1">
      <alignment horizontal="left" vertical="center"/>
    </xf>
    <xf numFmtId="0" fontId="101" fillId="0" borderId="71" xfId="0" applyFont="1" applyBorder="1" applyAlignment="1">
      <alignment horizontal="left" vertical="center"/>
    </xf>
    <xf numFmtId="0" fontId="109" fillId="0" borderId="73" xfId="0" applyFont="1" applyBorder="1" applyAlignment="1">
      <alignment horizontal="left" vertical="center" wrapText="1"/>
    </xf>
    <xf numFmtId="0" fontId="109" fillId="0" borderId="74" xfId="0" applyFont="1" applyBorder="1" applyAlignment="1">
      <alignment horizontal="left" vertical="center" wrapText="1"/>
    </xf>
    <xf numFmtId="0" fontId="109" fillId="0" borderId="75" xfId="0" applyFont="1" applyBorder="1" applyAlignment="1">
      <alignment horizontal="left" vertical="center" wrapText="1"/>
    </xf>
    <xf numFmtId="0" fontId="109" fillId="0" borderId="76" xfId="0" applyFont="1" applyBorder="1" applyAlignment="1">
      <alignment horizontal="left" vertical="center" wrapText="1"/>
    </xf>
    <xf numFmtId="0" fontId="109" fillId="0" borderId="0" xfId="0" applyFont="1" applyBorder="1" applyAlignment="1">
      <alignment horizontal="left" vertical="center" wrapText="1"/>
    </xf>
    <xf numFmtId="0" fontId="109" fillId="0" borderId="77" xfId="0" applyFont="1" applyBorder="1" applyAlignment="1">
      <alignment horizontal="left" vertical="center" wrapText="1"/>
    </xf>
    <xf numFmtId="0" fontId="109" fillId="0" borderId="69" xfId="0" applyFont="1" applyBorder="1" applyAlignment="1">
      <alignment horizontal="left" vertical="center" wrapText="1"/>
    </xf>
    <xf numFmtId="0" fontId="109" fillId="0" borderId="70" xfId="0" applyFont="1" applyBorder="1" applyAlignment="1">
      <alignment horizontal="left" vertical="center" wrapText="1"/>
    </xf>
    <xf numFmtId="0" fontId="109" fillId="0" borderId="71" xfId="0" applyFont="1" applyBorder="1" applyAlignment="1">
      <alignment horizontal="left" vertical="center" wrapText="1"/>
    </xf>
    <xf numFmtId="0" fontId="16" fillId="32" borderId="66" xfId="0" applyFont="1" applyFill="1" applyBorder="1" applyAlignment="1">
      <alignment horizontal="center" vertical="center"/>
    </xf>
    <xf numFmtId="0" fontId="16" fillId="32" borderId="68" xfId="0" applyFont="1" applyFill="1" applyBorder="1" applyAlignment="1">
      <alignment horizontal="center" vertical="center"/>
    </xf>
    <xf numFmtId="0" fontId="1" fillId="30" borderId="66" xfId="0" applyFont="1" applyFill="1" applyBorder="1" applyAlignment="1">
      <alignment horizontal="center" vertical="center"/>
    </xf>
    <xf numFmtId="0" fontId="1" fillId="30" borderId="67" xfId="0" applyFont="1" applyFill="1" applyBorder="1" applyAlignment="1">
      <alignment horizontal="center" vertical="center"/>
    </xf>
    <xf numFmtId="0" fontId="1" fillId="30" borderId="68" xfId="0" applyFont="1" applyFill="1" applyBorder="1" applyAlignment="1">
      <alignment horizontal="center" vertical="center"/>
    </xf>
    <xf numFmtId="0" fontId="1" fillId="11" borderId="67" xfId="0" applyFont="1" applyFill="1" applyBorder="1" applyAlignment="1">
      <alignment horizontal="center" vertical="center"/>
    </xf>
    <xf numFmtId="0" fontId="1" fillId="11" borderId="68" xfId="0" applyFont="1" applyFill="1" applyBorder="1" applyAlignment="1">
      <alignment horizontal="center" vertical="center"/>
    </xf>
    <xf numFmtId="0" fontId="0" fillId="11" borderId="67" xfId="0" applyFill="1" applyBorder="1" applyAlignment="1">
      <alignment horizontal="center" vertical="center"/>
    </xf>
    <xf numFmtId="0" fontId="0" fillId="11" borderId="68" xfId="0" applyFill="1" applyBorder="1" applyAlignment="1">
      <alignment horizontal="center" vertical="center"/>
    </xf>
    <xf numFmtId="0" fontId="2" fillId="11" borderId="76" xfId="0" applyFont="1" applyFill="1" applyBorder="1" applyAlignment="1">
      <alignment horizontal="center" vertical="center" wrapText="1"/>
    </xf>
    <xf numFmtId="0" fontId="2" fillId="11" borderId="77" xfId="0" applyFont="1" applyFill="1" applyBorder="1" applyAlignment="1">
      <alignment horizontal="center" vertical="center" wrapText="1"/>
    </xf>
    <xf numFmtId="0" fontId="2" fillId="11" borderId="69" xfId="0" applyFont="1" applyFill="1" applyBorder="1" applyAlignment="1">
      <alignment horizontal="center" vertical="center" wrapText="1"/>
    </xf>
    <xf numFmtId="0" fontId="2" fillId="11" borderId="71" xfId="0" applyFont="1" applyFill="1" applyBorder="1" applyAlignment="1">
      <alignment horizontal="center" vertical="center" wrapText="1"/>
    </xf>
    <xf numFmtId="0" fontId="117" fillId="0" borderId="11" xfId="0" applyFont="1" applyBorder="1" applyAlignment="1">
      <alignment horizontal="left"/>
    </xf>
    <xf numFmtId="0" fontId="117" fillId="0" borderId="97" xfId="0" applyFont="1" applyBorder="1" applyAlignment="1">
      <alignment horizontal="left"/>
    </xf>
    <xf numFmtId="0" fontId="117" fillId="0" borderId="108" xfId="0" applyFont="1" applyBorder="1" applyAlignment="1">
      <alignment horizontal="left"/>
    </xf>
    <xf numFmtId="3" fontId="80" fillId="0" borderId="108" xfId="0" applyNumberFormat="1" applyFont="1" applyBorder="1" applyAlignment="1">
      <alignment horizontal="left"/>
    </xf>
    <xf numFmtId="3" fontId="80" fillId="0" borderId="11" xfId="0" applyNumberFormat="1" applyFont="1" applyBorder="1" applyAlignment="1">
      <alignment horizontal="left"/>
    </xf>
    <xf numFmtId="0" fontId="3" fillId="10" borderId="5"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34" xfId="0" applyFont="1" applyFill="1" applyBorder="1" applyAlignment="1">
      <alignment horizontal="center" vertical="center"/>
    </xf>
    <xf numFmtId="0" fontId="3" fillId="10" borderId="35" xfId="0" applyFont="1" applyFill="1" applyBorder="1" applyAlignment="1">
      <alignment horizontal="center" vertical="center"/>
    </xf>
    <xf numFmtId="0" fontId="3" fillId="17" borderId="29" xfId="0" applyFont="1" applyFill="1" applyBorder="1" applyAlignment="1">
      <alignment horizontal="center" vertical="top" wrapText="1"/>
    </xf>
    <xf numFmtId="0" fontId="3" fillId="17" borderId="5" xfId="0" applyFont="1" applyFill="1" applyBorder="1" applyAlignment="1">
      <alignment horizontal="center" vertical="top" wrapText="1"/>
    </xf>
    <xf numFmtId="0" fontId="3" fillId="17" borderId="29" xfId="0" applyFont="1" applyFill="1" applyBorder="1" applyAlignment="1">
      <alignment horizontal="center" vertical="center" wrapText="1" shrinkToFit="1"/>
    </xf>
    <xf numFmtId="0" fontId="3" fillId="17" borderId="5" xfId="0" applyFont="1" applyFill="1" applyBorder="1" applyAlignment="1">
      <alignment horizontal="center" vertical="center" wrapText="1" shrinkToFit="1"/>
    </xf>
    <xf numFmtId="0" fontId="80" fillId="0" borderId="80" xfId="0" applyFont="1" applyBorder="1" applyAlignment="1">
      <alignment horizontal="left"/>
    </xf>
    <xf numFmtId="0" fontId="80" fillId="0" borderId="104" xfId="0" applyFont="1" applyBorder="1" applyAlignment="1">
      <alignment horizontal="left"/>
    </xf>
    <xf numFmtId="0" fontId="80" fillId="0" borderId="106" xfId="0" applyFont="1" applyBorder="1" applyAlignment="1">
      <alignment horizontal="left"/>
    </xf>
    <xf numFmtId="0" fontId="101" fillId="11" borderId="65" xfId="0" applyFont="1" applyFill="1" applyBorder="1" applyAlignment="1">
      <alignment horizontal="left" vertical="center"/>
    </xf>
    <xf numFmtId="0" fontId="37" fillId="11" borderId="67" xfId="0" applyFont="1" applyFill="1" applyBorder="1" applyAlignment="1">
      <alignment horizontal="center" vertical="center"/>
    </xf>
    <xf numFmtId="0" fontId="37" fillId="11" borderId="68" xfId="0" applyFont="1" applyFill="1" applyBorder="1" applyAlignment="1">
      <alignment horizontal="center" vertical="center"/>
    </xf>
    <xf numFmtId="0" fontId="4" fillId="32" borderId="67" xfId="0" applyFont="1" applyFill="1" applyBorder="1" applyAlignment="1">
      <alignment horizontal="center" vertical="center"/>
    </xf>
    <xf numFmtId="0" fontId="4" fillId="32" borderId="68" xfId="0" applyFont="1" applyFill="1" applyBorder="1" applyAlignment="1">
      <alignment horizontal="center" vertical="center"/>
    </xf>
    <xf numFmtId="0" fontId="1" fillId="32" borderId="67" xfId="0" applyFont="1" applyFill="1" applyBorder="1" applyAlignment="1">
      <alignment horizontal="center" vertical="center"/>
    </xf>
    <xf numFmtId="0" fontId="1" fillId="32" borderId="68" xfId="0" applyFont="1" applyFill="1" applyBorder="1" applyAlignment="1">
      <alignment horizontal="center" vertical="center"/>
    </xf>
    <xf numFmtId="0" fontId="1" fillId="32" borderId="66" xfId="0" applyFont="1" applyFill="1" applyBorder="1" applyAlignment="1">
      <alignment horizontal="center" vertical="center"/>
    </xf>
    <xf numFmtId="0" fontId="23" fillId="39" borderId="65" xfId="0" applyFont="1" applyFill="1" applyBorder="1" applyAlignment="1">
      <alignment horizontal="center" vertical="center"/>
    </xf>
    <xf numFmtId="0" fontId="106" fillId="0" borderId="67" xfId="0" applyFont="1" applyBorder="1" applyAlignment="1">
      <alignment horizontal="left" vertical="center"/>
    </xf>
    <xf numFmtId="16" fontId="35" fillId="0" borderId="66" xfId="0" applyNumberFormat="1" applyFont="1" applyBorder="1" applyAlignment="1">
      <alignment horizontal="center" vertical="center"/>
    </xf>
    <xf numFmtId="16" fontId="35" fillId="0" borderId="67" xfId="0" applyNumberFormat="1" applyFont="1" applyBorder="1" applyAlignment="1">
      <alignment horizontal="center" vertical="center"/>
    </xf>
    <xf numFmtId="16" fontId="35" fillId="0" borderId="68" xfId="0" applyNumberFormat="1" applyFont="1" applyBorder="1" applyAlignment="1">
      <alignment horizontal="center" vertical="center"/>
    </xf>
    <xf numFmtId="0" fontId="12" fillId="11" borderId="66" xfId="0" applyFont="1" applyFill="1" applyBorder="1" applyAlignment="1">
      <alignment horizontal="center" vertical="center"/>
    </xf>
    <xf numFmtId="0" fontId="12" fillId="11" borderId="67" xfId="0" applyFont="1" applyFill="1" applyBorder="1" applyAlignment="1">
      <alignment horizontal="center" vertical="center"/>
    </xf>
    <xf numFmtId="0" fontId="12" fillId="11" borderId="68" xfId="0" applyFont="1" applyFill="1" applyBorder="1" applyAlignment="1">
      <alignment horizontal="center" vertical="center"/>
    </xf>
    <xf numFmtId="3" fontId="80" fillId="0" borderId="11" xfId="0" applyNumberFormat="1" applyFont="1" applyBorder="1" applyAlignment="1">
      <alignment horizontal="right"/>
    </xf>
    <xf numFmtId="0" fontId="0" fillId="0" borderId="11" xfId="0" applyBorder="1" applyAlignment="1">
      <alignment horizontal="right"/>
    </xf>
    <xf numFmtId="0" fontId="80" fillId="0" borderId="108" xfId="0" applyFont="1" applyBorder="1" applyAlignment="1">
      <alignment horizontal="left"/>
    </xf>
    <xf numFmtId="0" fontId="80" fillId="0" borderId="11" xfId="0" applyFont="1" applyBorder="1" applyAlignment="1">
      <alignment horizontal="left"/>
    </xf>
    <xf numFmtId="0" fontId="80" fillId="0" borderId="97" xfId="0" applyFont="1" applyBorder="1" applyAlignment="1">
      <alignment horizontal="left"/>
    </xf>
    <xf numFmtId="0" fontId="83" fillId="0" borderId="11" xfId="0" applyFont="1" applyBorder="1" applyAlignment="1">
      <alignment horizontal="left"/>
    </xf>
    <xf numFmtId="0" fontId="83" fillId="0" borderId="97" xfId="0" applyFont="1" applyBorder="1" applyAlignment="1">
      <alignment horizontal="left"/>
    </xf>
    <xf numFmtId="0" fontId="1" fillId="42" borderId="66" xfId="0" applyFont="1" applyFill="1" applyBorder="1" applyAlignment="1">
      <alignment horizontal="left"/>
    </xf>
    <xf numFmtId="0" fontId="1" fillId="42" borderId="67" xfId="0" applyFont="1" applyFill="1" applyBorder="1" applyAlignment="1">
      <alignment horizontal="left"/>
    </xf>
    <xf numFmtId="0" fontId="1" fillId="42" borderId="68" xfId="0" applyFont="1" applyFill="1" applyBorder="1" applyAlignment="1">
      <alignment horizontal="left"/>
    </xf>
    <xf numFmtId="0" fontId="112" fillId="0" borderId="73" xfId="0" applyFont="1" applyBorder="1" applyAlignment="1">
      <alignment horizontal="justify" vertical="center" wrapText="1" readingOrder="1"/>
    </xf>
    <xf numFmtId="0" fontId="112" fillId="0" borderId="74" xfId="0" applyFont="1" applyBorder="1" applyAlignment="1">
      <alignment horizontal="justify" vertical="center" wrapText="1" readingOrder="1"/>
    </xf>
    <xf numFmtId="0" fontId="112" fillId="0" borderId="75" xfId="0" applyFont="1" applyBorder="1" applyAlignment="1">
      <alignment horizontal="justify" vertical="center" wrapText="1" readingOrder="1"/>
    </xf>
    <xf numFmtId="0" fontId="112" fillId="0" borderId="76" xfId="0" applyFont="1" applyBorder="1" applyAlignment="1">
      <alignment horizontal="justify" vertical="center" wrapText="1" readingOrder="1"/>
    </xf>
    <xf numFmtId="0" fontId="112" fillId="0" borderId="0" xfId="0" applyFont="1" applyBorder="1" applyAlignment="1">
      <alignment horizontal="justify" vertical="center" wrapText="1" readingOrder="1"/>
    </xf>
    <xf numFmtId="0" fontId="112" fillId="0" borderId="77" xfId="0" applyFont="1" applyBorder="1" applyAlignment="1">
      <alignment horizontal="justify" vertical="center" wrapText="1" readingOrder="1"/>
    </xf>
    <xf numFmtId="0" fontId="112" fillId="0" borderId="69" xfId="0" applyFont="1" applyBorder="1" applyAlignment="1">
      <alignment horizontal="justify" vertical="center" wrapText="1" readingOrder="1"/>
    </xf>
    <xf numFmtId="0" fontId="112" fillId="0" borderId="70" xfId="0" applyFont="1" applyBorder="1" applyAlignment="1">
      <alignment horizontal="justify" vertical="center" wrapText="1" readingOrder="1"/>
    </xf>
    <xf numFmtId="0" fontId="112" fillId="0" borderId="71" xfId="0" applyFont="1" applyBorder="1" applyAlignment="1">
      <alignment horizontal="justify" vertical="center" wrapText="1" readingOrder="1"/>
    </xf>
    <xf numFmtId="0" fontId="101" fillId="11" borderId="73" xfId="0" applyFont="1" applyFill="1" applyBorder="1" applyAlignment="1">
      <alignment horizontal="left" vertical="center"/>
    </xf>
    <xf numFmtId="0" fontId="101" fillId="11" borderId="74" xfId="0" applyFont="1" applyFill="1" applyBorder="1" applyAlignment="1">
      <alignment horizontal="left" vertical="center"/>
    </xf>
    <xf numFmtId="0" fontId="101" fillId="11" borderId="69" xfId="0" applyFont="1" applyFill="1" applyBorder="1" applyAlignment="1">
      <alignment horizontal="left"/>
    </xf>
    <xf numFmtId="0" fontId="101" fillId="11" borderId="70" xfId="0" applyFont="1" applyFill="1" applyBorder="1" applyAlignment="1">
      <alignment horizontal="left"/>
    </xf>
    <xf numFmtId="0" fontId="101" fillId="11" borderId="73" xfId="0" applyFont="1" applyFill="1" applyBorder="1" applyAlignment="1">
      <alignment horizontal="left" vertical="justify" wrapText="1"/>
    </xf>
    <xf numFmtId="0" fontId="101" fillId="11" borderId="74" xfId="0" applyFont="1" applyFill="1" applyBorder="1" applyAlignment="1">
      <alignment horizontal="left" vertical="justify" wrapText="1"/>
    </xf>
    <xf numFmtId="0" fontId="101" fillId="11" borderId="75" xfId="0" applyFont="1" applyFill="1" applyBorder="1" applyAlignment="1">
      <alignment horizontal="left" vertical="justify" wrapText="1"/>
    </xf>
    <xf numFmtId="0" fontId="101" fillId="11" borderId="76" xfId="0" applyFont="1" applyFill="1" applyBorder="1" applyAlignment="1">
      <alignment horizontal="left" vertical="justify" wrapText="1"/>
    </xf>
    <xf numFmtId="0" fontId="101" fillId="11" borderId="0" xfId="0" applyFont="1" applyFill="1" applyBorder="1" applyAlignment="1">
      <alignment horizontal="left" vertical="justify" wrapText="1"/>
    </xf>
    <xf numFmtId="0" fontId="101" fillId="11" borderId="77" xfId="0" applyFont="1" applyFill="1" applyBorder="1" applyAlignment="1">
      <alignment horizontal="left" vertical="justify" wrapText="1"/>
    </xf>
    <xf numFmtId="0" fontId="101" fillId="11" borderId="69" xfId="0" applyFont="1" applyFill="1" applyBorder="1" applyAlignment="1">
      <alignment horizontal="left" vertical="justify" wrapText="1"/>
    </xf>
    <xf numFmtId="0" fontId="101" fillId="11" borderId="70" xfId="0" applyFont="1" applyFill="1" applyBorder="1" applyAlignment="1">
      <alignment horizontal="left" vertical="justify" wrapText="1"/>
    </xf>
    <xf numFmtId="0" fontId="101" fillId="11" borderId="71" xfId="0" applyFont="1" applyFill="1" applyBorder="1" applyAlignment="1">
      <alignment horizontal="left" vertical="justify" wrapText="1"/>
    </xf>
    <xf numFmtId="0" fontId="58" fillId="0" borderId="66" xfId="0" applyFont="1" applyBorder="1" applyAlignment="1">
      <alignment horizontal="left" vertical="center"/>
    </xf>
    <xf numFmtId="0" fontId="58" fillId="0" borderId="67" xfId="0" applyFont="1" applyBorder="1" applyAlignment="1">
      <alignment horizontal="left" vertical="center"/>
    </xf>
    <xf numFmtId="0" fontId="58" fillId="0" borderId="68" xfId="0" applyFont="1" applyBorder="1" applyAlignment="1">
      <alignment horizontal="left" vertical="center"/>
    </xf>
    <xf numFmtId="0" fontId="2" fillId="11" borderId="73" xfId="0" applyFont="1" applyFill="1" applyBorder="1" applyAlignment="1">
      <alignment horizontal="center" vertical="center" wrapText="1"/>
    </xf>
    <xf numFmtId="0" fontId="2" fillId="11" borderId="75" xfId="0" applyFont="1" applyFill="1" applyBorder="1" applyAlignment="1">
      <alignment horizontal="center" vertical="center" wrapText="1"/>
    </xf>
    <xf numFmtId="0" fontId="23" fillId="39" borderId="73" xfId="0" applyFont="1" applyFill="1" applyBorder="1" applyAlignment="1">
      <alignment horizontal="center" vertical="center"/>
    </xf>
    <xf numFmtId="0" fontId="23" fillId="39" borderId="75" xfId="0" applyFont="1" applyFill="1" applyBorder="1" applyAlignment="1">
      <alignment horizontal="center" vertical="center"/>
    </xf>
    <xf numFmtId="0" fontId="2" fillId="0" borderId="66" xfId="0" applyFont="1" applyBorder="1" applyAlignment="1">
      <alignment horizontal="left" vertical="center"/>
    </xf>
    <xf numFmtId="0" fontId="2" fillId="0" borderId="68" xfId="0" applyFont="1" applyBorder="1" applyAlignment="1">
      <alignment horizontal="left" vertical="center"/>
    </xf>
    <xf numFmtId="0" fontId="1" fillId="0" borderId="66" xfId="0" applyFont="1" applyBorder="1" applyAlignment="1">
      <alignment horizontal="left" vertical="center"/>
    </xf>
    <xf numFmtId="0" fontId="1" fillId="0" borderId="68" xfId="0" applyFont="1" applyBorder="1" applyAlignment="1">
      <alignment horizontal="left" vertical="center"/>
    </xf>
    <xf numFmtId="0" fontId="83" fillId="0" borderId="104" xfId="0" applyFont="1" applyBorder="1" applyAlignment="1">
      <alignment horizontal="left"/>
    </xf>
    <xf numFmtId="0" fontId="83" fillId="0" borderId="106" xfId="0" applyFont="1" applyBorder="1" applyAlignment="1">
      <alignment horizontal="left"/>
    </xf>
    <xf numFmtId="0" fontId="1" fillId="11" borderId="0" xfId="0" applyFont="1" applyFill="1" applyBorder="1" applyAlignment="1">
      <alignment horizontal="center" vertical="center" wrapText="1"/>
    </xf>
    <xf numFmtId="0" fontId="105" fillId="39" borderId="66" xfId="0" applyFont="1" applyFill="1" applyBorder="1" applyAlignment="1">
      <alignment horizontal="center" vertical="center"/>
    </xf>
    <xf numFmtId="0" fontId="1" fillId="42" borderId="66" xfId="0" applyFont="1" applyFill="1" applyBorder="1" applyAlignment="1">
      <alignment horizontal="left" vertical="center"/>
    </xf>
    <xf numFmtId="0" fontId="1" fillId="42" borderId="67" xfId="0" applyFont="1" applyFill="1" applyBorder="1" applyAlignment="1">
      <alignment horizontal="left" vertical="center"/>
    </xf>
    <xf numFmtId="0" fontId="1" fillId="42" borderId="68" xfId="0" applyFont="1" applyFill="1" applyBorder="1" applyAlignment="1">
      <alignment horizontal="left" vertical="center"/>
    </xf>
    <xf numFmtId="0" fontId="6" fillId="11" borderId="73" xfId="0" applyFont="1" applyFill="1" applyBorder="1" applyAlignment="1">
      <alignment horizontal="left" vertical="center" wrapText="1"/>
    </xf>
    <xf numFmtId="0" fontId="6" fillId="11" borderId="74" xfId="0" applyFont="1" applyFill="1" applyBorder="1" applyAlignment="1">
      <alignment horizontal="left" vertical="center" wrapText="1"/>
    </xf>
    <xf numFmtId="0" fontId="6" fillId="11" borderId="75" xfId="0" applyFont="1" applyFill="1" applyBorder="1" applyAlignment="1">
      <alignment horizontal="left" vertical="center" wrapText="1"/>
    </xf>
    <xf numFmtId="0" fontId="6" fillId="11" borderId="76" xfId="0" applyFont="1" applyFill="1" applyBorder="1" applyAlignment="1">
      <alignment horizontal="left" vertical="center" wrapText="1"/>
    </xf>
    <xf numFmtId="0" fontId="6" fillId="11" borderId="0" xfId="0" applyFont="1" applyFill="1" applyBorder="1" applyAlignment="1">
      <alignment horizontal="left" vertical="center" wrapText="1"/>
    </xf>
    <xf numFmtId="0" fontId="6" fillId="11" borderId="77" xfId="0" applyFont="1" applyFill="1" applyBorder="1" applyAlignment="1">
      <alignment horizontal="left" vertical="center" wrapText="1"/>
    </xf>
    <xf numFmtId="0" fontId="6" fillId="11" borderId="69" xfId="0" applyFont="1" applyFill="1" applyBorder="1" applyAlignment="1">
      <alignment horizontal="left" vertical="center" wrapText="1"/>
    </xf>
    <xf numFmtId="0" fontId="6" fillId="11" borderId="70" xfId="0" applyFont="1" applyFill="1" applyBorder="1" applyAlignment="1">
      <alignment horizontal="left" vertical="center" wrapText="1"/>
    </xf>
    <xf numFmtId="0" fontId="6" fillId="11" borderId="71" xfId="0" applyFont="1" applyFill="1" applyBorder="1" applyAlignment="1">
      <alignment horizontal="left" vertical="center" wrapText="1"/>
    </xf>
    <xf numFmtId="167" fontId="101" fillId="11" borderId="66" xfId="0" applyNumberFormat="1" applyFont="1" applyFill="1" applyBorder="1" applyAlignment="1">
      <alignment horizontal="center" vertical="center" wrapText="1"/>
    </xf>
    <xf numFmtId="167" fontId="101" fillId="11" borderId="68" xfId="0" applyNumberFormat="1" applyFont="1" applyFill="1" applyBorder="1" applyAlignment="1">
      <alignment horizontal="center" vertical="center" wrapText="1"/>
    </xf>
    <xf numFmtId="0" fontId="12" fillId="11" borderId="73" xfId="0" applyFont="1" applyFill="1" applyBorder="1" applyAlignment="1">
      <alignment horizontal="center" vertical="center" wrapText="1"/>
    </xf>
    <xf numFmtId="0" fontId="12" fillId="11" borderId="76" xfId="0" applyFont="1" applyFill="1" applyBorder="1" applyAlignment="1">
      <alignment horizontal="center" vertical="center" wrapText="1"/>
    </xf>
    <xf numFmtId="0" fontId="12" fillId="11" borderId="69" xfId="0" applyFont="1" applyFill="1" applyBorder="1" applyAlignment="1">
      <alignment horizontal="center" vertical="center" wrapText="1"/>
    </xf>
    <xf numFmtId="0" fontId="83" fillId="0" borderId="65" xfId="0" applyFont="1" applyBorder="1" applyAlignment="1">
      <alignment horizontal="left"/>
    </xf>
    <xf numFmtId="167" fontId="106" fillId="11" borderId="66" xfId="0" applyNumberFormat="1" applyFont="1" applyFill="1" applyBorder="1" applyAlignment="1">
      <alignment horizontal="center" vertical="center" wrapText="1"/>
    </xf>
    <xf numFmtId="167" fontId="106" fillId="11" borderId="68" xfId="0" applyNumberFormat="1" applyFont="1" applyFill="1" applyBorder="1" applyAlignment="1">
      <alignment horizontal="center" vertical="center" wrapText="1"/>
    </xf>
    <xf numFmtId="0" fontId="111" fillId="0" borderId="66" xfId="0" applyFont="1" applyBorder="1" applyAlignment="1">
      <alignment horizontal="center"/>
    </xf>
    <xf numFmtId="0" fontId="111" fillId="0" borderId="67" xfId="0" applyFont="1" applyBorder="1" applyAlignment="1">
      <alignment horizontal="center"/>
    </xf>
    <xf numFmtId="0" fontId="111" fillId="0" borderId="68" xfId="0" applyFont="1" applyBorder="1" applyAlignment="1">
      <alignment horizontal="center"/>
    </xf>
    <xf numFmtId="0" fontId="101" fillId="11" borderId="66" xfId="0" applyFont="1" applyFill="1" applyBorder="1" applyAlignment="1">
      <alignment horizontal="left" vertical="center" wrapText="1"/>
    </xf>
    <xf numFmtId="0" fontId="101" fillId="11" borderId="67" xfId="0" applyFont="1" applyFill="1" applyBorder="1" applyAlignment="1">
      <alignment horizontal="left" vertical="center" wrapText="1"/>
    </xf>
    <xf numFmtId="0" fontId="101" fillId="11" borderId="68" xfId="0" applyFont="1" applyFill="1" applyBorder="1" applyAlignment="1">
      <alignment horizontal="left" vertical="center" wrapText="1"/>
    </xf>
    <xf numFmtId="0" fontId="0" fillId="0" borderId="65" xfId="0" applyBorder="1" applyAlignment="1">
      <alignment horizontal="left"/>
    </xf>
    <xf numFmtId="0" fontId="80" fillId="0" borderId="0" xfId="0" applyFont="1" applyBorder="1" applyAlignment="1">
      <alignment horizontal="left"/>
    </xf>
    <xf numFmtId="0" fontId="1" fillId="11" borderId="0" xfId="0" applyFont="1" applyFill="1" applyBorder="1" applyAlignment="1">
      <alignment horizontal="left" vertical="center"/>
    </xf>
    <xf numFmtId="0" fontId="7" fillId="39" borderId="66" xfId="0" applyFont="1" applyFill="1" applyBorder="1" applyAlignment="1">
      <alignment horizontal="center" vertical="center" wrapText="1"/>
    </xf>
    <xf numFmtId="0" fontId="7" fillId="39" borderId="68" xfId="0" applyFont="1" applyFill="1" applyBorder="1" applyAlignment="1">
      <alignment horizontal="center" vertical="center" wrapText="1"/>
    </xf>
    <xf numFmtId="0" fontId="1" fillId="42" borderId="74" xfId="0" applyFont="1" applyFill="1" applyBorder="1" applyAlignment="1">
      <alignment horizontal="left"/>
    </xf>
    <xf numFmtId="0" fontId="80" fillId="11" borderId="0" xfId="0" applyFont="1" applyFill="1" applyBorder="1" applyAlignment="1">
      <alignment horizontal="left"/>
    </xf>
    <xf numFmtId="0" fontId="1" fillId="11" borderId="0" xfId="0" applyFont="1" applyFill="1" applyBorder="1" applyAlignment="1">
      <alignment horizontal="left"/>
    </xf>
    <xf numFmtId="0" fontId="57" fillId="0" borderId="0" xfId="0" applyFont="1" applyBorder="1" applyAlignment="1">
      <alignment horizontal="center" vertical="center"/>
    </xf>
    <xf numFmtId="0" fontId="96" fillId="0" borderId="0" xfId="0" applyFont="1" applyBorder="1" applyAlignment="1">
      <alignment horizontal="center" vertical="center"/>
    </xf>
    <xf numFmtId="0" fontId="79" fillId="0" borderId="0" xfId="0" applyFont="1" applyBorder="1" applyAlignment="1">
      <alignment horizontal="center" vertical="center"/>
    </xf>
    <xf numFmtId="14" fontId="80" fillId="0" borderId="108" xfId="0" applyNumberFormat="1" applyFont="1" applyBorder="1" applyAlignment="1">
      <alignment horizontal="left"/>
    </xf>
    <xf numFmtId="14" fontId="80" fillId="0" borderId="11" xfId="0" applyNumberFormat="1" applyFont="1" applyBorder="1" applyAlignment="1">
      <alignment horizontal="left"/>
    </xf>
    <xf numFmtId="0" fontId="81" fillId="11" borderId="67" xfId="0" applyFont="1" applyFill="1" applyBorder="1" applyAlignment="1">
      <alignment horizontal="center" vertical="center"/>
    </xf>
    <xf numFmtId="0" fontId="59" fillId="0" borderId="0" xfId="0" applyFont="1" applyBorder="1" applyAlignment="1">
      <alignment horizontal="center" vertical="center"/>
    </xf>
    <xf numFmtId="0" fontId="6" fillId="0" borderId="0" xfId="0" applyFont="1" applyBorder="1" applyAlignment="1">
      <alignment horizontal="center"/>
    </xf>
    <xf numFmtId="0" fontId="25" fillId="39" borderId="72" xfId="0" applyFont="1" applyFill="1" applyBorder="1" applyAlignment="1">
      <alignment horizontal="center" vertical="center"/>
    </xf>
    <xf numFmtId="0" fontId="116" fillId="11" borderId="73" xfId="0" applyFont="1" applyFill="1" applyBorder="1" applyAlignment="1">
      <alignment horizontal="center" vertical="center"/>
    </xf>
    <xf numFmtId="0" fontId="116" fillId="11" borderId="69" xfId="0" applyFont="1" applyFill="1" applyBorder="1" applyAlignment="1">
      <alignment horizontal="center" vertical="center"/>
    </xf>
    <xf numFmtId="0" fontId="101" fillId="11" borderId="73" xfId="0" applyFont="1" applyFill="1" applyBorder="1" applyAlignment="1">
      <alignment horizontal="left" vertical="center" wrapText="1"/>
    </xf>
    <xf numFmtId="0" fontId="101" fillId="11" borderId="74" xfId="0" applyFont="1" applyFill="1" applyBorder="1" applyAlignment="1">
      <alignment horizontal="left" vertical="center" wrapText="1"/>
    </xf>
    <xf numFmtId="0" fontId="101" fillId="11" borderId="75" xfId="0" applyFont="1" applyFill="1" applyBorder="1" applyAlignment="1">
      <alignment horizontal="left" vertical="center" wrapText="1"/>
    </xf>
    <xf numFmtId="0" fontId="101" fillId="11" borderId="69" xfId="0" applyFont="1" applyFill="1" applyBorder="1" applyAlignment="1">
      <alignment horizontal="left" vertical="center" wrapText="1"/>
    </xf>
    <xf numFmtId="0" fontId="101" fillId="11" borderId="70" xfId="0" applyFont="1" applyFill="1" applyBorder="1" applyAlignment="1">
      <alignment horizontal="left" vertical="center" wrapText="1"/>
    </xf>
    <xf numFmtId="0" fontId="101" fillId="11" borderId="71" xfId="0" applyFont="1" applyFill="1" applyBorder="1" applyAlignment="1">
      <alignment horizontal="left" vertical="center" wrapText="1"/>
    </xf>
    <xf numFmtId="3" fontId="81" fillId="0" borderId="66" xfId="0" applyNumberFormat="1" applyFont="1" applyBorder="1" applyAlignment="1">
      <alignment horizontal="center"/>
    </xf>
    <xf numFmtId="0" fontId="81" fillId="0" borderId="67" xfId="0" applyFont="1" applyBorder="1" applyAlignment="1">
      <alignment horizont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3" fontId="82" fillId="0" borderId="66" xfId="0" applyNumberFormat="1" applyFont="1" applyBorder="1" applyAlignment="1">
      <alignment horizontal="center" vertical="center"/>
    </xf>
    <xf numFmtId="3" fontId="82" fillId="0" borderId="67" xfId="0" applyNumberFormat="1" applyFont="1" applyBorder="1" applyAlignment="1">
      <alignment horizontal="center" vertical="center"/>
    </xf>
    <xf numFmtId="0" fontId="4" fillId="30" borderId="66" xfId="0" applyFont="1" applyFill="1" applyBorder="1" applyAlignment="1">
      <alignment horizontal="center" vertical="center"/>
    </xf>
    <xf numFmtId="0" fontId="4" fillId="30" borderId="67" xfId="0" applyFont="1" applyFill="1" applyBorder="1" applyAlignment="1">
      <alignment horizontal="center" vertical="center"/>
    </xf>
    <xf numFmtId="0" fontId="4" fillId="30" borderId="68" xfId="0" applyFont="1" applyFill="1" applyBorder="1" applyAlignment="1">
      <alignment horizontal="center" vertical="center"/>
    </xf>
    <xf numFmtId="0" fontId="4" fillId="32" borderId="66" xfId="0" applyFont="1" applyFill="1" applyBorder="1" applyAlignment="1">
      <alignment horizontal="center" vertical="center"/>
    </xf>
    <xf numFmtId="0" fontId="101" fillId="11" borderId="0" xfId="0" applyFont="1" applyFill="1" applyBorder="1" applyAlignment="1">
      <alignment horizontal="left" vertical="center"/>
    </xf>
    <xf numFmtId="0" fontId="0" fillId="0" borderId="0" xfId="0" applyBorder="1" applyAlignment="1">
      <alignment horizontal="left"/>
    </xf>
    <xf numFmtId="0" fontId="2" fillId="11" borderId="0" xfId="0" applyFont="1" applyFill="1" applyBorder="1" applyAlignment="1">
      <alignment horizontal="center" vertical="center" wrapText="1"/>
    </xf>
    <xf numFmtId="0" fontId="101" fillId="0" borderId="67" xfId="0" applyFont="1" applyBorder="1" applyAlignment="1">
      <alignment horizontal="left" vertical="center"/>
    </xf>
    <xf numFmtId="0" fontId="101" fillId="0" borderId="73" xfId="0" applyFont="1" applyBorder="1" applyAlignment="1">
      <alignment horizontal="justify" vertical="top" wrapText="1"/>
    </xf>
    <xf numFmtId="0" fontId="101" fillId="0" borderId="74" xfId="0" applyFont="1" applyBorder="1" applyAlignment="1">
      <alignment horizontal="justify" vertical="top" wrapText="1"/>
    </xf>
    <xf numFmtId="0" fontId="101" fillId="0" borderId="75" xfId="0" applyFont="1" applyBorder="1" applyAlignment="1">
      <alignment horizontal="justify" vertical="top" wrapText="1"/>
    </xf>
    <xf numFmtId="0" fontId="101" fillId="0" borderId="76" xfId="0" applyFont="1" applyBorder="1" applyAlignment="1">
      <alignment horizontal="justify" vertical="top" wrapText="1"/>
    </xf>
    <xf numFmtId="0" fontId="101" fillId="0" borderId="0" xfId="0" applyFont="1" applyBorder="1" applyAlignment="1">
      <alignment horizontal="justify" vertical="top" wrapText="1"/>
    </xf>
    <xf numFmtId="0" fontId="101" fillId="0" borderId="77" xfId="0" applyFont="1" applyBorder="1" applyAlignment="1">
      <alignment horizontal="justify" vertical="top" wrapText="1"/>
    </xf>
    <xf numFmtId="0" fontId="101" fillId="0" borderId="69" xfId="0" applyFont="1" applyBorder="1" applyAlignment="1">
      <alignment horizontal="justify" vertical="top" wrapText="1"/>
    </xf>
    <xf numFmtId="0" fontId="101" fillId="0" borderId="70" xfId="0" applyFont="1" applyBorder="1" applyAlignment="1">
      <alignment horizontal="justify" vertical="top" wrapText="1"/>
    </xf>
    <xf numFmtId="0" fontId="101" fillId="0" borderId="71" xfId="0" applyFont="1" applyBorder="1" applyAlignment="1">
      <alignment horizontal="justify" vertical="top" wrapText="1"/>
    </xf>
    <xf numFmtId="0" fontId="7" fillId="39" borderId="94" xfId="0" applyFont="1" applyFill="1" applyBorder="1" applyAlignment="1">
      <alignment horizontal="left" vertical="center"/>
    </xf>
    <xf numFmtId="0" fontId="4" fillId="11" borderId="67" xfId="0" applyFont="1" applyFill="1" applyBorder="1" applyAlignment="1">
      <alignment horizontal="center" vertical="center"/>
    </xf>
    <xf numFmtId="0" fontId="4" fillId="11" borderId="68"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101" fillId="0" borderId="66" xfId="0" applyFont="1" applyBorder="1" applyAlignment="1">
      <alignment horizontal="center" vertical="center" wrapText="1"/>
    </xf>
    <xf numFmtId="0" fontId="101" fillId="0" borderId="67" xfId="0" applyFont="1" applyBorder="1" applyAlignment="1">
      <alignment horizontal="center" vertical="center" wrapText="1"/>
    </xf>
    <xf numFmtId="0" fontId="101" fillId="0" borderId="68" xfId="0" applyFont="1" applyBorder="1" applyAlignment="1">
      <alignment horizontal="center" vertical="center" wrapText="1"/>
    </xf>
    <xf numFmtId="0" fontId="1" fillId="11" borderId="72" xfId="0" applyFont="1" applyFill="1" applyBorder="1" applyAlignment="1">
      <alignment horizontal="center" vertical="center"/>
    </xf>
    <xf numFmtId="0" fontId="1" fillId="11" borderId="79" xfId="0" applyFont="1" applyFill="1" applyBorder="1" applyAlignment="1">
      <alignment horizontal="center" vertical="center"/>
    </xf>
    <xf numFmtId="0" fontId="1" fillId="11" borderId="78" xfId="0" applyFont="1" applyFill="1" applyBorder="1" applyAlignment="1">
      <alignment horizontal="center" vertical="center"/>
    </xf>
    <xf numFmtId="0" fontId="3" fillId="17" borderId="8" xfId="0" applyFont="1" applyFill="1" applyBorder="1" applyAlignment="1">
      <alignment horizontal="left" vertical="center"/>
    </xf>
    <xf numFmtId="0" fontId="83" fillId="0" borderId="0" xfId="0" applyFont="1" applyAlignment="1">
      <alignment horizontal="center" vertical="center"/>
    </xf>
    <xf numFmtId="0" fontId="83" fillId="0" borderId="77" xfId="0" applyFont="1" applyBorder="1" applyAlignment="1">
      <alignment horizontal="center" vertical="center"/>
    </xf>
    <xf numFmtId="14" fontId="83" fillId="0" borderId="0" xfId="0" applyNumberFormat="1" applyFont="1" applyAlignment="1">
      <alignment horizontal="center" vertical="center"/>
    </xf>
    <xf numFmtId="14" fontId="83" fillId="0" borderId="77" xfId="0" applyNumberFormat="1" applyFont="1" applyBorder="1" applyAlignment="1">
      <alignment horizontal="center" vertical="center"/>
    </xf>
    <xf numFmtId="0" fontId="84" fillId="0" borderId="65" xfId="0" applyFont="1" applyBorder="1" applyAlignment="1">
      <alignment horizontal="left" vertical="center"/>
    </xf>
    <xf numFmtId="0" fontId="4" fillId="11" borderId="65" xfId="0" applyFont="1" applyFill="1" applyBorder="1" applyAlignment="1">
      <alignment horizontal="center"/>
    </xf>
    <xf numFmtId="0" fontId="7" fillId="39" borderId="113" xfId="0" applyFont="1" applyFill="1" applyBorder="1" applyAlignment="1">
      <alignment horizontal="center" vertical="center"/>
    </xf>
    <xf numFmtId="0" fontId="26" fillId="11" borderId="73" xfId="0" applyFont="1" applyFill="1" applyBorder="1" applyAlignment="1">
      <alignment horizontal="center" vertical="center"/>
    </xf>
    <xf numFmtId="0" fontId="26" fillId="11" borderId="75" xfId="0" applyFont="1" applyFill="1" applyBorder="1" applyAlignment="1">
      <alignment horizontal="center" vertical="center"/>
    </xf>
    <xf numFmtId="0" fontId="26" fillId="11" borderId="69" xfId="0" applyFont="1" applyFill="1" applyBorder="1" applyAlignment="1">
      <alignment horizontal="center" vertical="center"/>
    </xf>
    <xf numFmtId="0" fontId="26" fillId="11" borderId="71" xfId="0" applyFont="1" applyFill="1" applyBorder="1" applyAlignment="1">
      <alignment horizontal="center" vertical="center"/>
    </xf>
    <xf numFmtId="0" fontId="58" fillId="0" borderId="65" xfId="0" applyFont="1" applyBorder="1" applyAlignment="1">
      <alignment horizontal="left"/>
    </xf>
    <xf numFmtId="0" fontId="106" fillId="0" borderId="66" xfId="0" applyFont="1" applyFill="1" applyBorder="1" applyAlignment="1">
      <alignment horizontal="center"/>
    </xf>
    <xf numFmtId="0" fontId="106" fillId="0" borderId="68" xfId="0" applyFont="1" applyFill="1" applyBorder="1" applyAlignment="1">
      <alignment horizontal="center"/>
    </xf>
    <xf numFmtId="0" fontId="4" fillId="11" borderId="66" xfId="0" applyFont="1" applyFill="1" applyBorder="1" applyAlignment="1">
      <alignment horizontal="left"/>
    </xf>
    <xf numFmtId="0" fontId="4" fillId="11" borderId="67" xfId="0" applyFont="1" applyFill="1" applyBorder="1" applyAlignment="1">
      <alignment horizontal="left"/>
    </xf>
    <xf numFmtId="0" fontId="4" fillId="11" borderId="68" xfId="0" applyFont="1" applyFill="1" applyBorder="1" applyAlignment="1">
      <alignment horizontal="left"/>
    </xf>
    <xf numFmtId="0" fontId="116" fillId="0" borderId="66" xfId="0" applyFont="1" applyBorder="1" applyAlignment="1">
      <alignment horizontal="left"/>
    </xf>
    <xf numFmtId="0" fontId="116" fillId="0" borderId="67" xfId="0" applyFont="1" applyBorder="1" applyAlignment="1">
      <alignment horizontal="left"/>
    </xf>
    <xf numFmtId="0" fontId="116" fillId="0" borderId="68" xfId="0" applyFont="1" applyBorder="1" applyAlignment="1">
      <alignment horizontal="left"/>
    </xf>
    <xf numFmtId="0" fontId="116" fillId="0" borderId="65" xfId="0" applyFont="1" applyBorder="1" applyAlignment="1">
      <alignment horizontal="left"/>
    </xf>
    <xf numFmtId="0" fontId="115" fillId="0" borderId="73" xfId="0" applyFont="1" applyBorder="1" applyAlignment="1">
      <alignment horizontal="center" vertical="center" wrapText="1"/>
    </xf>
    <xf numFmtId="0" fontId="115" fillId="0" borderId="74" xfId="0" applyFont="1" applyBorder="1" applyAlignment="1">
      <alignment horizontal="center" vertical="center" wrapText="1"/>
    </xf>
    <xf numFmtId="0" fontId="115" fillId="0" borderId="75" xfId="0" applyFont="1" applyBorder="1" applyAlignment="1">
      <alignment horizontal="center" vertical="center" wrapText="1"/>
    </xf>
    <xf numFmtId="0" fontId="115" fillId="0" borderId="69" xfId="0" applyFont="1" applyBorder="1" applyAlignment="1">
      <alignment horizontal="center" vertical="center" wrapText="1"/>
    </xf>
    <xf numFmtId="0" fontId="115" fillId="0" borderId="70" xfId="0" applyFont="1" applyBorder="1" applyAlignment="1">
      <alignment horizontal="center" vertical="center" wrapText="1"/>
    </xf>
    <xf numFmtId="0" fontId="115" fillId="0" borderId="71" xfId="0" applyFont="1" applyBorder="1" applyAlignment="1">
      <alignment horizontal="center" vertical="center" wrapText="1"/>
    </xf>
    <xf numFmtId="0" fontId="0" fillId="0" borderId="72" xfId="0" applyFont="1" applyBorder="1" applyAlignment="1">
      <alignment horizontal="left" vertical="center"/>
    </xf>
    <xf numFmtId="0" fontId="20" fillId="0" borderId="73" xfId="0" applyFont="1" applyBorder="1" applyAlignment="1">
      <alignment horizontal="center" wrapText="1"/>
    </xf>
    <xf numFmtId="0" fontId="20" fillId="0" borderId="74" xfId="0" applyFont="1" applyBorder="1" applyAlignment="1">
      <alignment horizontal="center" wrapText="1"/>
    </xf>
    <xf numFmtId="0" fontId="20" fillId="0" borderId="75" xfId="0" applyFont="1" applyBorder="1" applyAlignment="1">
      <alignment horizontal="center" wrapText="1"/>
    </xf>
    <xf numFmtId="0" fontId="20" fillId="0" borderId="69" xfId="0" applyFont="1" applyBorder="1" applyAlignment="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0" fontId="107" fillId="0" borderId="99" xfId="0" applyFont="1" applyBorder="1" applyAlignment="1">
      <alignment horizontal="left" vertical="center"/>
    </xf>
    <xf numFmtId="0" fontId="106" fillId="0" borderId="73" xfId="0" applyFont="1" applyFill="1" applyBorder="1" applyAlignment="1">
      <alignment horizontal="left" vertical="center" wrapText="1"/>
    </xf>
    <xf numFmtId="0" fontId="106" fillId="0" borderId="74" xfId="0" applyFont="1" applyFill="1" applyBorder="1" applyAlignment="1">
      <alignment horizontal="left" vertical="center" wrapText="1"/>
    </xf>
    <xf numFmtId="0" fontId="106" fillId="0" borderId="75" xfId="0" applyFont="1" applyFill="1" applyBorder="1" applyAlignment="1">
      <alignment horizontal="left" vertical="center" wrapText="1"/>
    </xf>
    <xf numFmtId="0" fontId="106" fillId="0" borderId="69" xfId="0" applyFont="1" applyFill="1" applyBorder="1" applyAlignment="1">
      <alignment horizontal="left" vertical="center" wrapText="1"/>
    </xf>
    <xf numFmtId="0" fontId="106" fillId="0" borderId="70" xfId="0" applyFont="1" applyFill="1" applyBorder="1" applyAlignment="1">
      <alignment horizontal="left" vertical="center" wrapText="1"/>
    </xf>
    <xf numFmtId="0" fontId="106" fillId="0" borderId="71" xfId="0" applyFont="1" applyFill="1" applyBorder="1" applyAlignment="1">
      <alignment horizontal="left" vertical="center" wrapText="1"/>
    </xf>
    <xf numFmtId="0" fontId="1" fillId="29" borderId="66" xfId="0" applyFont="1" applyFill="1" applyBorder="1" applyAlignment="1">
      <alignment horizontal="left"/>
    </xf>
    <xf numFmtId="0" fontId="1" fillId="29" borderId="67" xfId="0" applyFont="1" applyFill="1" applyBorder="1" applyAlignment="1">
      <alignment horizontal="left"/>
    </xf>
    <xf numFmtId="0" fontId="1" fillId="29" borderId="68" xfId="0" applyFont="1" applyFill="1" applyBorder="1" applyAlignment="1">
      <alignment horizontal="left"/>
    </xf>
    <xf numFmtId="0" fontId="2" fillId="0" borderId="72"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78" xfId="0" applyFont="1" applyBorder="1" applyAlignment="1">
      <alignment horizontal="center" vertical="center" wrapText="1"/>
    </xf>
    <xf numFmtId="0" fontId="6" fillId="12" borderId="60" xfId="0" applyFont="1" applyFill="1" applyBorder="1" applyAlignment="1">
      <alignment horizontal="center" vertical="center"/>
    </xf>
    <xf numFmtId="0" fontId="6" fillId="12" borderId="89" xfId="0" applyFont="1" applyFill="1" applyBorder="1" applyAlignment="1">
      <alignment horizontal="center" vertical="center"/>
    </xf>
    <xf numFmtId="0" fontId="3" fillId="17" borderId="17" xfId="0" applyFont="1" applyFill="1" applyBorder="1" applyAlignment="1">
      <alignment horizontal="left" vertical="center"/>
    </xf>
    <xf numFmtId="0" fontId="3" fillId="17" borderId="29" xfId="0" applyFont="1" applyFill="1" applyBorder="1" applyAlignment="1">
      <alignment horizontal="left" vertical="center"/>
    </xf>
    <xf numFmtId="0" fontId="2" fillId="12" borderId="34"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7" fillId="39" borderId="92" xfId="0" applyFont="1" applyFill="1" applyBorder="1" applyAlignment="1">
      <alignment horizontal="center"/>
    </xf>
    <xf numFmtId="0" fontId="26" fillId="40" borderId="92" xfId="0" applyFont="1" applyFill="1" applyBorder="1" applyAlignment="1">
      <alignment horizontal="center" vertical="center"/>
    </xf>
    <xf numFmtId="0" fontId="103" fillId="14" borderId="2" xfId="0" applyFont="1" applyFill="1" applyBorder="1" applyAlignment="1">
      <alignment horizontal="center" vertical="center"/>
    </xf>
    <xf numFmtId="0" fontId="3" fillId="17" borderId="14" xfId="0" applyFont="1" applyFill="1" applyBorder="1" applyAlignment="1">
      <alignment horizontal="center" vertical="center" wrapText="1"/>
    </xf>
    <xf numFmtId="0" fontId="3" fillId="17" borderId="23"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6" fillId="12" borderId="88" xfId="0" applyFont="1" applyFill="1" applyBorder="1" applyAlignment="1">
      <alignment horizontal="center" vertical="center"/>
    </xf>
    <xf numFmtId="0" fontId="6" fillId="12" borderId="85" xfId="0" applyFont="1" applyFill="1" applyBorder="1" applyAlignment="1">
      <alignment horizontal="center" vertical="center"/>
    </xf>
    <xf numFmtId="0" fontId="12" fillId="0" borderId="0" xfId="0" applyFont="1" applyBorder="1" applyAlignment="1">
      <alignment horizontal="center" vertical="top" wrapText="1"/>
    </xf>
    <xf numFmtId="0" fontId="12" fillId="0" borderId="21" xfId="0" applyFont="1" applyBorder="1" applyAlignment="1">
      <alignment horizontal="center" vertical="top" wrapText="1"/>
    </xf>
    <xf numFmtId="0" fontId="3" fillId="10" borderId="5" xfId="0" applyFont="1" applyFill="1" applyBorder="1" applyAlignment="1">
      <alignment horizontal="center" vertical="center" wrapText="1"/>
    </xf>
    <xf numFmtId="0" fontId="3" fillId="10" borderId="34" xfId="0" applyFont="1" applyFill="1" applyBorder="1" applyAlignment="1">
      <alignment horizontal="center" vertical="center" wrapText="1"/>
    </xf>
    <xf numFmtId="0" fontId="62" fillId="10" borderId="5" xfId="0" applyFont="1" applyFill="1" applyBorder="1" applyAlignment="1">
      <alignment horizontal="center" vertical="center" wrapText="1"/>
    </xf>
    <xf numFmtId="0" fontId="62" fillId="10" borderId="34" xfId="0" applyFont="1" applyFill="1" applyBorder="1" applyAlignment="1">
      <alignment horizontal="center" vertical="center" wrapText="1"/>
    </xf>
    <xf numFmtId="0" fontId="24" fillId="39" borderId="98" xfId="0" applyFont="1" applyFill="1" applyBorder="1" applyAlignment="1">
      <alignment horizontal="center" vertical="center"/>
    </xf>
    <xf numFmtId="0" fontId="24" fillId="39" borderId="91" xfId="0" applyFont="1" applyFill="1" applyBorder="1" applyAlignment="1">
      <alignment horizontal="center" vertical="center"/>
    </xf>
    <xf numFmtId="0" fontId="2" fillId="7" borderId="47" xfId="0" applyFont="1" applyFill="1" applyBorder="1" applyAlignment="1">
      <alignment horizontal="center" vertical="center"/>
    </xf>
    <xf numFmtId="0" fontId="2" fillId="7" borderId="25" xfId="0" applyFont="1" applyFill="1" applyBorder="1" applyAlignment="1">
      <alignment horizontal="center" vertical="center"/>
    </xf>
    <xf numFmtId="0" fontId="3" fillId="17" borderId="38" xfId="0" applyFont="1" applyFill="1" applyBorder="1" applyAlignment="1">
      <alignment horizontal="left" vertical="center" wrapText="1"/>
    </xf>
    <xf numFmtId="0" fontId="3" fillId="17" borderId="38"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86" xfId="0" applyFont="1" applyFill="1" applyBorder="1" applyAlignment="1">
      <alignment horizontal="center" vertical="center"/>
    </xf>
    <xf numFmtId="0" fontId="13" fillId="7" borderId="81" xfId="0" applyFont="1" applyFill="1" applyBorder="1" applyAlignment="1">
      <alignment horizontal="center" vertical="center"/>
    </xf>
    <xf numFmtId="0" fontId="13" fillId="7" borderId="12" xfId="0" applyFont="1" applyFill="1" applyBorder="1" applyAlignment="1">
      <alignment horizontal="center" vertical="center"/>
    </xf>
    <xf numFmtId="0" fontId="1" fillId="11" borderId="66" xfId="0" applyFont="1" applyFill="1" applyBorder="1" applyAlignment="1">
      <alignment horizontal="left" vertical="center"/>
    </xf>
    <xf numFmtId="0" fontId="1" fillId="11" borderId="67" xfId="0" applyFont="1" applyFill="1" applyBorder="1" applyAlignment="1">
      <alignment horizontal="left" vertical="center"/>
    </xf>
    <xf numFmtId="0" fontId="1" fillId="11" borderId="68" xfId="0" applyFont="1" applyFill="1" applyBorder="1" applyAlignment="1">
      <alignment horizontal="left" vertical="center"/>
    </xf>
    <xf numFmtId="0" fontId="0" fillId="0" borderId="65" xfId="0" applyFont="1" applyBorder="1" applyAlignment="1">
      <alignment horizontal="left"/>
    </xf>
    <xf numFmtId="0" fontId="1" fillId="11" borderId="67" xfId="0" applyFont="1" applyFill="1" applyBorder="1" applyAlignment="1">
      <alignment horizontal="center"/>
    </xf>
    <xf numFmtId="0" fontId="1" fillId="11" borderId="68" xfId="0" applyFont="1" applyFill="1" applyBorder="1" applyAlignment="1">
      <alignment horizontal="center"/>
    </xf>
    <xf numFmtId="0" fontId="0" fillId="0" borderId="68" xfId="0" applyFont="1" applyBorder="1" applyAlignment="1">
      <alignment horizontal="left"/>
    </xf>
    <xf numFmtId="0" fontId="0" fillId="0" borderId="75" xfId="0" applyFont="1" applyBorder="1" applyAlignment="1">
      <alignment horizontal="left"/>
    </xf>
    <xf numFmtId="0" fontId="0" fillId="0" borderId="72" xfId="0" applyFont="1" applyBorder="1" applyAlignment="1">
      <alignment horizontal="left"/>
    </xf>
    <xf numFmtId="0" fontId="0" fillId="0" borderId="65" xfId="0" applyFont="1" applyBorder="1" applyAlignment="1">
      <alignment horizontal="left" vertical="center"/>
    </xf>
    <xf numFmtId="0" fontId="2" fillId="11" borderId="73" xfId="0" applyFont="1" applyFill="1" applyBorder="1" applyAlignment="1">
      <alignment horizontal="center"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2" fillId="11" borderId="69" xfId="0" applyFont="1" applyFill="1" applyBorder="1" applyAlignment="1">
      <alignment horizontal="center" vertical="center"/>
    </xf>
    <xf numFmtId="0" fontId="2" fillId="11" borderId="71" xfId="0" applyFont="1" applyFill="1" applyBorder="1" applyAlignment="1">
      <alignment horizontal="center" vertical="center"/>
    </xf>
    <xf numFmtId="0" fontId="37" fillId="0" borderId="66"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68" xfId="0" applyFont="1" applyBorder="1" applyAlignment="1">
      <alignment horizontal="center"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6" fillId="0" borderId="68" xfId="0" applyFont="1"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 fillId="0" borderId="66" xfId="0" applyFont="1" applyBorder="1" applyAlignment="1">
      <alignment horizontal="center"/>
    </xf>
    <xf numFmtId="0" fontId="2" fillId="0" borderId="68" xfId="0" applyFont="1" applyBorder="1" applyAlignment="1">
      <alignment horizontal="center"/>
    </xf>
    <xf numFmtId="0" fontId="1" fillId="11" borderId="66" xfId="0" applyFont="1" applyFill="1" applyBorder="1" applyAlignment="1">
      <alignment horizontal="left"/>
    </xf>
    <xf numFmtId="0" fontId="1" fillId="11" borderId="67" xfId="0" applyFont="1" applyFill="1" applyBorder="1" applyAlignment="1">
      <alignment horizontal="left"/>
    </xf>
    <xf numFmtId="0" fontId="1" fillId="11" borderId="68" xfId="0" applyFont="1" applyFill="1" applyBorder="1" applyAlignment="1">
      <alignment horizontal="left"/>
    </xf>
    <xf numFmtId="0" fontId="112" fillId="0" borderId="66" xfId="0" applyFont="1" applyBorder="1" applyAlignment="1">
      <alignment horizontal="left"/>
    </xf>
    <xf numFmtId="0" fontId="112" fillId="0" borderId="67" xfId="0" applyFont="1" applyBorder="1" applyAlignment="1">
      <alignment horizontal="left"/>
    </xf>
    <xf numFmtId="0" fontId="112" fillId="0" borderId="68" xfId="0" applyFont="1" applyBorder="1" applyAlignment="1">
      <alignment horizontal="left"/>
    </xf>
    <xf numFmtId="0" fontId="10" fillId="41" borderId="73" xfId="0" applyFont="1" applyFill="1" applyBorder="1" applyAlignment="1">
      <alignment horizontal="center"/>
    </xf>
    <xf numFmtId="0" fontId="10" fillId="41" borderId="75" xfId="0" applyFont="1" applyFill="1" applyBorder="1" applyAlignment="1">
      <alignment horizontal="center"/>
    </xf>
    <xf numFmtId="0" fontId="10" fillId="39" borderId="66" xfId="0" applyFont="1" applyFill="1" applyBorder="1" applyAlignment="1">
      <alignment horizontal="center" vertical="center"/>
    </xf>
    <xf numFmtId="0" fontId="10" fillId="39" borderId="68" xfId="0" applyFont="1" applyFill="1" applyBorder="1" applyAlignment="1">
      <alignment horizontal="center" vertical="center"/>
    </xf>
    <xf numFmtId="14" fontId="80" fillId="0" borderId="65" xfId="0" applyNumberFormat="1" applyFont="1" applyBorder="1" applyAlignment="1">
      <alignment horizontal="center" vertical="center"/>
    </xf>
    <xf numFmtId="0" fontId="80" fillId="0" borderId="66" xfId="0" applyFont="1" applyBorder="1" applyAlignment="1">
      <alignment horizontal="center" vertical="center"/>
    </xf>
    <xf numFmtId="0" fontId="12" fillId="0" borderId="73" xfId="0" applyFont="1" applyBorder="1" applyAlignment="1">
      <alignment horizontal="center" vertical="center"/>
    </xf>
    <xf numFmtId="0" fontId="12" fillId="0" borderId="69" xfId="0" applyFont="1" applyBorder="1" applyAlignment="1">
      <alignment horizontal="center" vertical="center"/>
    </xf>
    <xf numFmtId="0" fontId="21" fillId="32" borderId="66" xfId="0" applyFont="1" applyFill="1" applyBorder="1" applyAlignment="1">
      <alignment horizontal="center" vertical="center"/>
    </xf>
    <xf numFmtId="0" fontId="21" fillId="32" borderId="68" xfId="0" applyFont="1" applyFill="1" applyBorder="1" applyAlignment="1">
      <alignment horizontal="center" vertical="center"/>
    </xf>
    <xf numFmtId="0" fontId="23" fillId="39" borderId="66" xfId="0" applyFont="1" applyFill="1" applyBorder="1" applyAlignment="1">
      <alignment horizontal="center" vertical="center"/>
    </xf>
    <xf numFmtId="0" fontId="1" fillId="31" borderId="0" xfId="0" applyFont="1" applyFill="1" applyBorder="1" applyAlignment="1">
      <alignment horizontal="center"/>
    </xf>
    <xf numFmtId="0" fontId="1" fillId="31" borderId="0" xfId="0" applyFont="1" applyFill="1" applyAlignment="1">
      <alignment horizontal="center"/>
    </xf>
    <xf numFmtId="0" fontId="37" fillId="0" borderId="65" xfId="0" applyFont="1" applyBorder="1" applyAlignment="1">
      <alignment horizontal="center" vertical="center"/>
    </xf>
    <xf numFmtId="0" fontId="37" fillId="0" borderId="66" xfId="0" applyFont="1" applyBorder="1" applyAlignment="1">
      <alignment horizontal="center" vertical="center"/>
    </xf>
    <xf numFmtId="0" fontId="101" fillId="0" borderId="72" xfId="0" applyFont="1" applyBorder="1" applyAlignment="1">
      <alignment horizontal="center" vertical="center"/>
    </xf>
    <xf numFmtId="0" fontId="101" fillId="0" borderId="78" xfId="0" applyFont="1" applyBorder="1" applyAlignment="1">
      <alignment horizontal="center" vertical="center"/>
    </xf>
    <xf numFmtId="4" fontId="91" fillId="11" borderId="73" xfId="0" applyNumberFormat="1" applyFont="1" applyFill="1" applyBorder="1" applyAlignment="1">
      <alignment horizontal="center" vertical="center" wrapText="1"/>
    </xf>
    <xf numFmtId="4" fontId="91" fillId="11" borderId="74" xfId="0" applyNumberFormat="1" applyFont="1" applyFill="1" applyBorder="1" applyAlignment="1">
      <alignment horizontal="center" vertical="center" wrapText="1"/>
    </xf>
    <xf numFmtId="4" fontId="91" fillId="11" borderId="76" xfId="0" applyNumberFormat="1" applyFont="1" applyFill="1" applyBorder="1" applyAlignment="1">
      <alignment horizontal="center" vertical="center" wrapText="1"/>
    </xf>
    <xf numFmtId="4" fontId="91" fillId="11" borderId="0" xfId="0" applyNumberFormat="1" applyFont="1" applyFill="1" applyBorder="1" applyAlignment="1">
      <alignment horizontal="center" vertical="center" wrapText="1"/>
    </xf>
    <xf numFmtId="4" fontId="91" fillId="11" borderId="69" xfId="0" applyNumberFormat="1" applyFont="1" applyFill="1" applyBorder="1" applyAlignment="1">
      <alignment horizontal="center" vertical="center" wrapText="1"/>
    </xf>
    <xf numFmtId="4" fontId="91" fillId="11" borderId="70" xfId="0" applyNumberFormat="1" applyFont="1" applyFill="1" applyBorder="1" applyAlignment="1">
      <alignment horizontal="center" vertical="center" wrapText="1"/>
    </xf>
    <xf numFmtId="0" fontId="106" fillId="0" borderId="66" xfId="0" applyFont="1" applyBorder="1" applyAlignment="1">
      <alignment horizontal="center"/>
    </xf>
    <xf numFmtId="0" fontId="106" fillId="0" borderId="67" xfId="0" applyFont="1" applyBorder="1" applyAlignment="1">
      <alignment horizontal="center"/>
    </xf>
    <xf numFmtId="0" fontId="106" fillId="0" borderId="68" xfId="0" applyFont="1" applyBorder="1" applyAlignment="1">
      <alignment horizontal="center"/>
    </xf>
    <xf numFmtId="0" fontId="7" fillId="39" borderId="66" xfId="0" applyFont="1" applyFill="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111" fillId="0" borderId="65" xfId="0" applyFont="1" applyBorder="1" applyAlignment="1">
      <alignment horizontal="left" vertical="center"/>
    </xf>
    <xf numFmtId="0" fontId="2" fillId="12" borderId="29" xfId="0" applyFont="1" applyFill="1" applyBorder="1" applyAlignment="1">
      <alignment horizontal="center" vertical="center" wrapText="1"/>
    </xf>
    <xf numFmtId="0" fontId="2" fillId="12" borderId="47" xfId="0" applyFont="1" applyFill="1" applyBorder="1" applyAlignment="1">
      <alignment horizontal="center" vertical="center" wrapText="1"/>
    </xf>
    <xf numFmtId="4" fontId="93" fillId="11" borderId="73" xfId="0" applyNumberFormat="1" applyFont="1" applyFill="1" applyBorder="1" applyAlignment="1">
      <alignment horizontal="center" vertical="center" wrapText="1"/>
    </xf>
    <xf numFmtId="4" fontId="93" fillId="11" borderId="74" xfId="0" applyNumberFormat="1" applyFont="1" applyFill="1" applyBorder="1" applyAlignment="1">
      <alignment horizontal="center" vertical="center" wrapText="1"/>
    </xf>
    <xf numFmtId="4" fontId="93" fillId="11" borderId="76" xfId="0" applyNumberFormat="1" applyFont="1" applyFill="1" applyBorder="1" applyAlignment="1">
      <alignment horizontal="center" vertical="center" wrapText="1"/>
    </xf>
    <xf numFmtId="4" fontId="93" fillId="11" borderId="0" xfId="0" applyNumberFormat="1" applyFont="1" applyFill="1" applyBorder="1" applyAlignment="1">
      <alignment horizontal="center" vertical="center" wrapText="1"/>
    </xf>
    <xf numFmtId="4" fontId="93" fillId="11" borderId="69" xfId="0" applyNumberFormat="1" applyFont="1" applyFill="1" applyBorder="1" applyAlignment="1">
      <alignment horizontal="center" vertical="center" wrapText="1"/>
    </xf>
    <xf numFmtId="4" fontId="93" fillId="11" borderId="70" xfId="0" applyNumberFormat="1" applyFont="1" applyFill="1" applyBorder="1" applyAlignment="1">
      <alignment horizontal="center" vertical="center" wrapText="1"/>
    </xf>
    <xf numFmtId="0" fontId="1" fillId="15" borderId="74" xfId="0" applyFont="1" applyFill="1" applyBorder="1" applyAlignment="1">
      <alignment horizontal="center" vertical="center" textRotation="90"/>
    </xf>
    <xf numFmtId="0" fontId="1" fillId="15" borderId="0" xfId="0" applyFont="1" applyFill="1" applyBorder="1" applyAlignment="1">
      <alignment horizontal="center" vertical="center" textRotation="90"/>
    </xf>
    <xf numFmtId="0" fontId="1" fillId="15" borderId="70" xfId="0" applyFont="1" applyFill="1" applyBorder="1" applyAlignment="1">
      <alignment horizontal="center" vertical="center" textRotation="90"/>
    </xf>
    <xf numFmtId="0" fontId="106" fillId="11" borderId="67" xfId="0" applyFont="1" applyFill="1" applyBorder="1" applyAlignment="1">
      <alignment horizontal="left"/>
    </xf>
    <xf numFmtId="0" fontId="107" fillId="11" borderId="65" xfId="0" applyFont="1" applyFill="1" applyBorder="1" applyAlignment="1">
      <alignment horizontal="left" vertical="center" wrapText="1"/>
    </xf>
    <xf numFmtId="14" fontId="101" fillId="0" borderId="65" xfId="0" applyNumberFormat="1" applyFont="1" applyBorder="1" applyAlignment="1">
      <alignment horizontal="center" vertical="center"/>
    </xf>
    <xf numFmtId="0" fontId="101" fillId="0" borderId="65" xfId="0" applyFont="1" applyBorder="1" applyAlignment="1">
      <alignment horizontal="center" vertical="center"/>
    </xf>
    <xf numFmtId="0" fontId="101" fillId="0" borderId="65" xfId="0" applyFont="1" applyBorder="1" applyAlignment="1">
      <alignment horizontal="left"/>
    </xf>
    <xf numFmtId="0" fontId="97" fillId="0" borderId="73" xfId="0" applyFont="1" applyBorder="1" applyAlignment="1">
      <alignment horizontal="left" vertical="center" wrapText="1"/>
    </xf>
    <xf numFmtId="0" fontId="97" fillId="0" borderId="74" xfId="0" applyFont="1" applyBorder="1" applyAlignment="1">
      <alignment horizontal="left" vertical="center" wrapText="1"/>
    </xf>
    <xf numFmtId="0" fontId="97" fillId="0" borderId="75" xfId="0" applyFont="1" applyBorder="1" applyAlignment="1">
      <alignment horizontal="left" vertical="center" wrapText="1"/>
    </xf>
    <xf numFmtId="0" fontId="97" fillId="0" borderId="69" xfId="0" applyFont="1" applyBorder="1" applyAlignment="1">
      <alignment horizontal="left" vertical="center" wrapText="1"/>
    </xf>
    <xf numFmtId="0" fontId="97" fillId="0" borderId="70" xfId="0" applyFont="1" applyBorder="1" applyAlignment="1">
      <alignment horizontal="left" vertical="center" wrapText="1"/>
    </xf>
    <xf numFmtId="0" fontId="97" fillId="0" borderId="71" xfId="0" applyFont="1" applyBorder="1" applyAlignment="1">
      <alignment horizontal="left" vertical="center" wrapText="1"/>
    </xf>
    <xf numFmtId="0" fontId="86" fillId="0" borderId="73" xfId="0" applyFont="1" applyBorder="1" applyAlignment="1">
      <alignment horizontal="left" vertical="center" wrapText="1"/>
    </xf>
    <xf numFmtId="0" fontId="86" fillId="0" borderId="74" xfId="0" applyFont="1" applyBorder="1" applyAlignment="1">
      <alignment horizontal="left" vertical="center" wrapText="1"/>
    </xf>
    <xf numFmtId="0" fontId="86" fillId="0" borderId="75" xfId="0" applyFont="1" applyBorder="1" applyAlignment="1">
      <alignment horizontal="left" vertical="center" wrapText="1"/>
    </xf>
    <xf numFmtId="0" fontId="86" fillId="0" borderId="69" xfId="0" applyFont="1" applyBorder="1" applyAlignment="1">
      <alignment horizontal="left" vertical="center" wrapText="1"/>
    </xf>
    <xf numFmtId="0" fontId="86" fillId="0" borderId="70" xfId="0" applyFont="1" applyBorder="1" applyAlignment="1">
      <alignment horizontal="left" vertical="center" wrapText="1"/>
    </xf>
    <xf numFmtId="0" fontId="86" fillId="0" borderId="71" xfId="0" applyFont="1" applyBorder="1" applyAlignment="1">
      <alignment horizontal="left" vertical="center" wrapText="1"/>
    </xf>
    <xf numFmtId="0" fontId="100" fillId="0" borderId="66" xfId="0" applyFont="1" applyBorder="1" applyAlignment="1">
      <alignment horizontal="left" vertical="center"/>
    </xf>
    <xf numFmtId="0" fontId="100" fillId="0" borderId="67" xfId="0" applyFont="1" applyBorder="1" applyAlignment="1">
      <alignment horizontal="left" vertical="center"/>
    </xf>
    <xf numFmtId="0" fontId="100" fillId="0" borderId="68" xfId="0" applyFont="1" applyBorder="1" applyAlignment="1">
      <alignment horizontal="left" vertical="center"/>
    </xf>
    <xf numFmtId="0" fontId="37" fillId="0" borderId="66" xfId="0" applyFont="1" applyBorder="1" applyAlignment="1">
      <alignment horizontal="left" vertical="center"/>
    </xf>
    <xf numFmtId="0" fontId="37" fillId="0" borderId="67" xfId="0" applyFont="1" applyBorder="1" applyAlignment="1">
      <alignment horizontal="left" vertical="center"/>
    </xf>
    <xf numFmtId="0" fontId="37" fillId="0" borderId="68" xfId="0" applyFont="1" applyBorder="1" applyAlignment="1">
      <alignment horizontal="left" vertical="center"/>
    </xf>
    <xf numFmtId="0" fontId="84" fillId="0" borderId="66" xfId="0" applyFont="1" applyFill="1" applyBorder="1" applyAlignment="1">
      <alignment horizontal="left" vertical="center"/>
    </xf>
    <xf numFmtId="0" fontId="84" fillId="0" borderId="67" xfId="0" applyFont="1" applyFill="1" applyBorder="1" applyAlignment="1">
      <alignment horizontal="left" vertical="center"/>
    </xf>
    <xf numFmtId="0" fontId="84" fillId="0" borderId="68" xfId="0" applyFont="1" applyFill="1" applyBorder="1" applyAlignment="1">
      <alignment horizontal="left" vertical="center"/>
    </xf>
    <xf numFmtId="0" fontId="106" fillId="0" borderId="69" xfId="0" applyFont="1" applyBorder="1" applyAlignment="1">
      <alignment horizontal="left" wrapText="1"/>
    </xf>
    <xf numFmtId="0" fontId="106" fillId="0" borderId="70" xfId="0" applyFont="1" applyBorder="1" applyAlignment="1">
      <alignment horizontal="left" wrapText="1"/>
    </xf>
    <xf numFmtId="0" fontId="106" fillId="0" borderId="71" xfId="0" applyFont="1" applyBorder="1" applyAlignment="1">
      <alignment horizontal="left" wrapText="1"/>
    </xf>
    <xf numFmtId="0" fontId="101" fillId="0" borderId="66" xfId="0" applyFont="1" applyBorder="1" applyAlignment="1">
      <alignment horizontal="left"/>
    </xf>
    <xf numFmtId="0" fontId="101" fillId="0" borderId="67" xfId="0" applyFont="1" applyBorder="1" applyAlignment="1">
      <alignment horizontal="left"/>
    </xf>
    <xf numFmtId="0" fontId="101" fillId="0" borderId="68" xfId="0" applyFont="1" applyBorder="1" applyAlignment="1">
      <alignment horizontal="left"/>
    </xf>
    <xf numFmtId="0" fontId="12" fillId="11" borderId="73" xfId="0" applyFont="1" applyFill="1" applyBorder="1" applyAlignment="1">
      <alignment horizontal="center" wrapText="1"/>
    </xf>
    <xf numFmtId="0" fontId="12" fillId="11" borderId="75" xfId="0" applyFont="1" applyFill="1" applyBorder="1" applyAlignment="1">
      <alignment horizontal="center" wrapText="1"/>
    </xf>
    <xf numFmtId="0" fontId="12" fillId="11" borderId="76" xfId="0" applyFont="1" applyFill="1" applyBorder="1" applyAlignment="1">
      <alignment horizontal="center" wrapText="1"/>
    </xf>
    <xf numFmtId="0" fontId="12" fillId="11" borderId="77" xfId="0" applyFont="1" applyFill="1" applyBorder="1" applyAlignment="1">
      <alignment horizontal="center" wrapText="1"/>
    </xf>
    <xf numFmtId="0" fontId="3" fillId="17" borderId="81"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12" fillId="0" borderId="21" xfId="0" applyFont="1" applyBorder="1" applyAlignment="1">
      <alignment horizontal="center" vertical="center"/>
    </xf>
    <xf numFmtId="0" fontId="103" fillId="10" borderId="84" xfId="0" applyFont="1" applyFill="1" applyBorder="1" applyAlignment="1">
      <alignment horizontal="center" vertical="center" wrapText="1"/>
    </xf>
    <xf numFmtId="0" fontId="3" fillId="17" borderId="17" xfId="0" applyFont="1" applyFill="1" applyBorder="1" applyAlignment="1">
      <alignment horizontal="center" vertical="center"/>
    </xf>
    <xf numFmtId="0" fontId="3" fillId="17" borderId="8" xfId="0" applyFont="1" applyFill="1" applyBorder="1" applyAlignment="1">
      <alignment horizontal="center" vertical="center"/>
    </xf>
    <xf numFmtId="0" fontId="1" fillId="0" borderId="117"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118"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60" fillId="0" borderId="67" xfId="0" applyFont="1" applyBorder="1" applyAlignment="1">
      <alignment horizontal="left"/>
    </xf>
    <xf numFmtId="0" fontId="106" fillId="0" borderId="74" xfId="0" applyFont="1" applyBorder="1" applyAlignment="1">
      <alignment horizontal="left" wrapText="1" shrinkToFit="1"/>
    </xf>
    <xf numFmtId="0" fontId="106" fillId="0" borderId="75" xfId="0" applyFont="1" applyBorder="1" applyAlignment="1">
      <alignment horizontal="left" wrapText="1" shrinkToFit="1"/>
    </xf>
    <xf numFmtId="0" fontId="106" fillId="0" borderId="0" xfId="0" applyFont="1" applyBorder="1" applyAlignment="1">
      <alignment horizontal="left" wrapText="1" shrinkToFit="1"/>
    </xf>
    <xf numFmtId="0" fontId="106" fillId="0" borderId="77" xfId="0" applyFont="1" applyBorder="1" applyAlignment="1">
      <alignment horizontal="left" wrapText="1" shrinkToFit="1"/>
    </xf>
    <xf numFmtId="0" fontId="106" fillId="0" borderId="73" xfId="0" applyFont="1" applyBorder="1" applyAlignment="1">
      <alignment horizontal="left" vertical="top" wrapText="1"/>
    </xf>
    <xf numFmtId="0" fontId="2" fillId="11" borderId="72" xfId="0" applyFont="1" applyFill="1" applyBorder="1" applyAlignment="1">
      <alignment horizontal="center" vertical="center" wrapText="1"/>
    </xf>
    <xf numFmtId="0" fontId="2" fillId="11" borderId="79" xfId="0" applyFont="1" applyFill="1" applyBorder="1" applyAlignment="1">
      <alignment horizontal="center" vertical="center" wrapText="1"/>
    </xf>
    <xf numFmtId="0" fontId="2" fillId="11" borderId="78" xfId="0" applyFont="1" applyFill="1" applyBorder="1" applyAlignment="1">
      <alignment horizontal="center" vertical="center" wrapText="1"/>
    </xf>
    <xf numFmtId="0" fontId="80" fillId="0" borderId="65" xfId="0" applyFont="1" applyBorder="1" applyAlignment="1">
      <alignment vertical="center"/>
    </xf>
    <xf numFmtId="0" fontId="101" fillId="0" borderId="65" xfId="0" applyFont="1" applyBorder="1" applyAlignment="1">
      <alignment horizontal="left" vertical="center" wrapText="1"/>
    </xf>
    <xf numFmtId="0" fontId="1" fillId="5" borderId="69" xfId="0" applyFont="1" applyFill="1" applyBorder="1" applyAlignment="1">
      <alignment horizontal="center" vertical="center"/>
    </xf>
    <xf numFmtId="0" fontId="1" fillId="5" borderId="71" xfId="0" applyFont="1" applyFill="1" applyBorder="1" applyAlignment="1">
      <alignment horizontal="center" vertical="center"/>
    </xf>
    <xf numFmtId="0" fontId="1" fillId="9" borderId="69" xfId="0" applyFont="1" applyFill="1" applyBorder="1" applyAlignment="1">
      <alignment horizontal="center" vertical="center"/>
    </xf>
    <xf numFmtId="0" fontId="1" fillId="9" borderId="71" xfId="0" applyFont="1" applyFill="1" applyBorder="1" applyAlignment="1">
      <alignment horizontal="center" vertical="center"/>
    </xf>
    <xf numFmtId="0" fontId="37" fillId="0" borderId="66" xfId="0" applyFont="1" applyBorder="1" applyAlignment="1">
      <alignment horizontal="center"/>
    </xf>
    <xf numFmtId="0" fontId="37" fillId="0" borderId="68" xfId="0" applyFont="1"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69" xfId="0" applyBorder="1" applyAlignment="1">
      <alignment horizontal="center"/>
    </xf>
    <xf numFmtId="0" fontId="0" fillId="0" borderId="71" xfId="0" applyBorder="1" applyAlignment="1">
      <alignment horizontal="center"/>
    </xf>
    <xf numFmtId="0" fontId="2" fillId="15" borderId="48" xfId="0" applyFont="1" applyFill="1" applyBorder="1" applyAlignment="1">
      <alignment horizontal="center" vertical="center" wrapText="1"/>
    </xf>
    <xf numFmtId="0" fontId="2" fillId="15" borderId="49" xfId="0" applyFont="1" applyFill="1" applyBorder="1" applyAlignment="1">
      <alignment horizontal="center" vertical="center" wrapText="1"/>
    </xf>
    <xf numFmtId="0" fontId="2" fillId="15" borderId="50" xfId="0" applyFont="1" applyFill="1" applyBorder="1" applyAlignment="1">
      <alignment horizontal="center" vertical="center" wrapText="1"/>
    </xf>
    <xf numFmtId="0" fontId="17" fillId="20" borderId="1" xfId="0" applyFont="1" applyFill="1" applyBorder="1" applyAlignment="1">
      <alignment horizontal="center" vertical="center"/>
    </xf>
    <xf numFmtId="0" fontId="17" fillId="20" borderId="2" xfId="0" applyFont="1" applyFill="1" applyBorder="1" applyAlignment="1">
      <alignment horizontal="center" vertical="center"/>
    </xf>
    <xf numFmtId="0" fontId="17" fillId="20" borderId="4" xfId="0" applyFont="1" applyFill="1" applyBorder="1" applyAlignment="1">
      <alignment horizontal="center" vertical="center"/>
    </xf>
    <xf numFmtId="0" fontId="17" fillId="20" borderId="9" xfId="0" applyFont="1" applyFill="1" applyBorder="1" applyAlignment="1">
      <alignment horizontal="center" vertical="center"/>
    </xf>
    <xf numFmtId="0" fontId="12" fillId="11" borderId="48" xfId="0" applyFont="1" applyFill="1" applyBorder="1" applyAlignment="1">
      <alignment horizontal="center" vertical="center" wrapText="1"/>
    </xf>
    <xf numFmtId="0" fontId="12" fillId="11" borderId="49" xfId="0" applyFont="1" applyFill="1" applyBorder="1" applyAlignment="1">
      <alignment horizontal="center" vertical="center" wrapText="1"/>
    </xf>
    <xf numFmtId="0" fontId="12" fillId="11" borderId="50" xfId="0" applyFont="1" applyFill="1" applyBorder="1" applyAlignment="1">
      <alignment horizontal="center" vertical="center" wrapText="1"/>
    </xf>
    <xf numFmtId="0" fontId="1" fillId="21" borderId="1" xfId="0" applyFont="1" applyFill="1" applyBorder="1" applyAlignment="1">
      <alignment horizont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7" fillId="20" borderId="3" xfId="0" applyFont="1" applyFill="1" applyBorder="1" applyAlignment="1">
      <alignment horizontal="center" vertical="center"/>
    </xf>
    <xf numFmtId="0" fontId="20" fillId="11" borderId="48" xfId="0" applyFont="1" applyFill="1" applyBorder="1" applyAlignment="1">
      <alignment horizontal="left" vertical="top" wrapText="1"/>
    </xf>
    <xf numFmtId="0" fontId="20" fillId="11" borderId="50" xfId="0" applyFont="1" applyFill="1" applyBorder="1" applyAlignment="1">
      <alignment horizontal="left" vertical="top" wrapText="1"/>
    </xf>
    <xf numFmtId="0" fontId="70" fillId="36" borderId="1" xfId="0" applyFont="1" applyFill="1" applyBorder="1" applyAlignment="1">
      <alignment horizontal="center"/>
    </xf>
    <xf numFmtId="0" fontId="70" fillId="36" borderId="2" xfId="0" applyFont="1" applyFill="1" applyBorder="1" applyAlignment="1">
      <alignment horizontal="center"/>
    </xf>
    <xf numFmtId="0" fontId="70" fillId="36" borderId="3" xfId="0" applyFont="1" applyFill="1" applyBorder="1" applyAlignment="1">
      <alignment horizontal="center"/>
    </xf>
    <xf numFmtId="0" fontId="70" fillId="0" borderId="1" xfId="0" applyFont="1" applyFill="1" applyBorder="1" applyAlignment="1">
      <alignment horizontal="center"/>
    </xf>
    <xf numFmtId="0" fontId="70" fillId="0" borderId="2" xfId="0" applyFont="1" applyFill="1" applyBorder="1" applyAlignment="1">
      <alignment horizontal="center"/>
    </xf>
    <xf numFmtId="0" fontId="70" fillId="0" borderId="3" xfId="0" applyFont="1" applyFill="1" applyBorder="1" applyAlignment="1">
      <alignment horizontal="center"/>
    </xf>
    <xf numFmtId="166" fontId="70" fillId="35" borderId="1" xfId="0" applyNumberFormat="1" applyFont="1" applyFill="1" applyBorder="1" applyAlignment="1">
      <alignment horizontal="center"/>
    </xf>
    <xf numFmtId="166" fontId="70" fillId="35" borderId="2" xfId="0" applyNumberFormat="1" applyFont="1" applyFill="1" applyBorder="1" applyAlignment="1">
      <alignment horizontal="center"/>
    </xf>
    <xf numFmtId="166" fontId="70" fillId="35" borderId="3" xfId="0" applyNumberFormat="1" applyFont="1" applyFill="1" applyBorder="1" applyAlignment="1">
      <alignment horizontal="center"/>
    </xf>
    <xf numFmtId="0" fontId="24" fillId="34" borderId="0" xfId="0" applyFont="1" applyFill="1" applyAlignment="1">
      <alignment horizontal="center" vertical="center"/>
    </xf>
    <xf numFmtId="0" fontId="70" fillId="37" borderId="1" xfId="0" applyFont="1" applyFill="1" applyBorder="1" applyAlignment="1">
      <alignment horizontal="center"/>
    </xf>
    <xf numFmtId="0" fontId="70" fillId="37" borderId="2" xfId="0" applyFont="1" applyFill="1" applyBorder="1" applyAlignment="1">
      <alignment horizontal="center"/>
    </xf>
    <xf numFmtId="0" fontId="70" fillId="37" borderId="3" xfId="0" applyFont="1" applyFill="1" applyBorder="1" applyAlignment="1">
      <alignment horizontal="center"/>
    </xf>
    <xf numFmtId="3" fontId="70" fillId="1" borderId="1" xfId="0" applyNumberFormat="1" applyFont="1" applyFill="1" applyBorder="1" applyAlignment="1">
      <alignment horizontal="center"/>
    </xf>
    <xf numFmtId="3" fontId="70" fillId="1" borderId="2" xfId="0" applyNumberFormat="1" applyFont="1" applyFill="1" applyBorder="1" applyAlignment="1">
      <alignment horizontal="center"/>
    </xf>
    <xf numFmtId="3" fontId="70" fillId="1" borderId="3" xfId="0" applyNumberFormat="1" applyFont="1" applyFill="1" applyBorder="1" applyAlignment="1">
      <alignment horizontal="center"/>
    </xf>
    <xf numFmtId="166" fontId="70" fillId="1" borderId="1" xfId="0" applyNumberFormat="1" applyFont="1" applyFill="1" applyBorder="1" applyAlignment="1">
      <alignment horizontal="center"/>
    </xf>
    <xf numFmtId="166" fontId="70" fillId="1" borderId="2" xfId="0" applyNumberFormat="1" applyFont="1" applyFill="1" applyBorder="1" applyAlignment="1">
      <alignment horizontal="center"/>
    </xf>
    <xf numFmtId="166" fontId="70" fillId="1" borderId="3" xfId="0" applyNumberFormat="1" applyFont="1" applyFill="1" applyBorder="1" applyAlignment="1">
      <alignment horizontal="center"/>
    </xf>
    <xf numFmtId="0" fontId="73" fillId="36" borderId="1" xfId="0" applyFont="1" applyFill="1" applyBorder="1" applyAlignment="1">
      <alignment horizontal="center"/>
    </xf>
    <xf numFmtId="0" fontId="73" fillId="36" borderId="2" xfId="0" applyFont="1" applyFill="1" applyBorder="1" applyAlignment="1">
      <alignment horizontal="center"/>
    </xf>
    <xf numFmtId="0" fontId="73" fillId="36" borderId="3" xfId="0" applyFont="1" applyFill="1" applyBorder="1" applyAlignment="1">
      <alignment horizontal="center"/>
    </xf>
    <xf numFmtId="165" fontId="70" fillId="35" borderId="1" xfId="0" applyNumberFormat="1" applyFont="1" applyFill="1" applyBorder="1" applyAlignment="1">
      <alignment horizontal="center"/>
    </xf>
    <xf numFmtId="165" fontId="70" fillId="35" borderId="2" xfId="0" applyNumberFormat="1" applyFont="1" applyFill="1" applyBorder="1" applyAlignment="1">
      <alignment horizontal="center"/>
    </xf>
    <xf numFmtId="165" fontId="70" fillId="35" borderId="3" xfId="0" applyNumberFormat="1" applyFont="1" applyFill="1" applyBorder="1" applyAlignment="1">
      <alignment horizontal="center"/>
    </xf>
    <xf numFmtId="165" fontId="70" fillId="1" borderId="1" xfId="0" applyNumberFormat="1" applyFont="1" applyFill="1" applyBorder="1" applyAlignment="1">
      <alignment horizontal="center"/>
    </xf>
    <xf numFmtId="165" fontId="70" fillId="1" borderId="2" xfId="0" applyNumberFormat="1" applyFont="1" applyFill="1" applyBorder="1" applyAlignment="1">
      <alignment horizontal="center"/>
    </xf>
    <xf numFmtId="165" fontId="70" fillId="1" borderId="3" xfId="0" applyNumberFormat="1" applyFont="1" applyFill="1" applyBorder="1" applyAlignment="1">
      <alignment horizontal="center"/>
    </xf>
    <xf numFmtId="0" fontId="55" fillId="0" borderId="0" xfId="0" applyFont="1" applyAlignment="1">
      <alignment horizontal="center" vertical="center"/>
    </xf>
    <xf numFmtId="0" fontId="28" fillId="0" borderId="0" xfId="0" applyFont="1" applyAlignment="1">
      <alignment horizontal="center" vertical="center"/>
    </xf>
    <xf numFmtId="0" fontId="66" fillId="0" borderId="0" xfId="0" applyFont="1" applyAlignment="1">
      <alignment horizontal="center" vertical="center"/>
    </xf>
    <xf numFmtId="14" fontId="55" fillId="0" borderId="0" xfId="0" applyNumberFormat="1" applyFont="1" applyAlignment="1">
      <alignment horizontal="center"/>
    </xf>
    <xf numFmtId="20" fontId="55" fillId="0" borderId="0" xfId="0" applyNumberFormat="1" applyFont="1" applyAlignment="1">
      <alignment horizont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64" fillId="0" borderId="1" xfId="0" applyFont="1" applyFill="1" applyBorder="1" applyAlignment="1">
      <alignment horizontal="center" vertical="center"/>
    </xf>
    <xf numFmtId="0" fontId="64" fillId="0" borderId="2" xfId="0" applyFont="1" applyFill="1" applyBorder="1" applyAlignment="1">
      <alignment horizontal="center" vertical="center"/>
    </xf>
    <xf numFmtId="0" fontId="64" fillId="0" borderId="3" xfId="0" applyFont="1" applyFill="1" applyBorder="1" applyAlignment="1">
      <alignment horizontal="center" vertical="center"/>
    </xf>
    <xf numFmtId="0" fontId="31" fillId="28" borderId="0" xfId="0" applyFont="1" applyFill="1" applyAlignment="1">
      <alignment horizontal="center" vertical="center"/>
    </xf>
    <xf numFmtId="0" fontId="70" fillId="1" borderId="1" xfId="0" applyFont="1" applyFill="1" applyBorder="1" applyAlignment="1">
      <alignment horizontal="center"/>
    </xf>
    <xf numFmtId="0" fontId="70" fillId="1" borderId="2" xfId="0" applyFont="1" applyFill="1" applyBorder="1" applyAlignment="1">
      <alignment horizontal="center"/>
    </xf>
    <xf numFmtId="0" fontId="70" fillId="1" borderId="3" xfId="0" applyFont="1" applyFill="1" applyBorder="1" applyAlignment="1">
      <alignment horizontal="center"/>
    </xf>
    <xf numFmtId="0" fontId="15" fillId="28" borderId="0" xfId="0" applyFont="1" applyFill="1" applyAlignment="1">
      <alignment horizontal="center" vertical="center"/>
    </xf>
    <xf numFmtId="0" fontId="72" fillId="0" borderId="1" xfId="0" applyFont="1" applyBorder="1" applyAlignment="1">
      <alignment horizontal="center"/>
    </xf>
    <xf numFmtId="0" fontId="72" fillId="0" borderId="2" xfId="0" applyFont="1" applyBorder="1" applyAlignment="1">
      <alignment horizontal="center"/>
    </xf>
    <xf numFmtId="0" fontId="72" fillId="0" borderId="3" xfId="0" applyFont="1" applyBorder="1" applyAlignment="1">
      <alignment horizontal="center"/>
    </xf>
    <xf numFmtId="3" fontId="70" fillId="0" borderId="1" xfId="0" applyNumberFormat="1" applyFont="1" applyFill="1" applyBorder="1" applyAlignment="1">
      <alignment horizontal="center"/>
    </xf>
    <xf numFmtId="3" fontId="70" fillId="0" borderId="2" xfId="0" applyNumberFormat="1" applyFont="1" applyFill="1" applyBorder="1" applyAlignment="1">
      <alignment horizontal="center"/>
    </xf>
    <xf numFmtId="3" fontId="70" fillId="0" borderId="3" xfId="0" applyNumberFormat="1" applyFont="1" applyFill="1" applyBorder="1" applyAlignment="1">
      <alignment horizontal="center"/>
    </xf>
    <xf numFmtId="0" fontId="70" fillId="35" borderId="1" xfId="0" applyFont="1" applyFill="1" applyBorder="1" applyAlignment="1">
      <alignment horizontal="center"/>
    </xf>
    <xf numFmtId="0" fontId="70" fillId="35" borderId="2" xfId="0" applyFont="1" applyFill="1" applyBorder="1" applyAlignment="1">
      <alignment horizontal="center"/>
    </xf>
    <xf numFmtId="0" fontId="70" fillId="35" borderId="3" xfId="0" applyFont="1" applyFill="1" applyBorder="1" applyAlignment="1">
      <alignment horizontal="center"/>
    </xf>
    <xf numFmtId="0" fontId="1" fillId="12" borderId="1" xfId="0" applyFont="1" applyFill="1" applyBorder="1" applyAlignment="1">
      <alignment horizontal="center" vertical="center"/>
    </xf>
    <xf numFmtId="0" fontId="1" fillId="12" borderId="3" xfId="0" applyFont="1" applyFill="1" applyBorder="1" applyAlignment="1">
      <alignment horizontal="center" vertical="center"/>
    </xf>
    <xf numFmtId="0" fontId="0" fillId="12" borderId="2" xfId="0" applyFill="1" applyBorder="1" applyAlignment="1">
      <alignment horizontal="center" vertical="center" wrapText="1"/>
    </xf>
    <xf numFmtId="0" fontId="0" fillId="12" borderId="3" xfId="0" applyFill="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1" fillId="7" borderId="1" xfId="0" applyFont="1" applyFill="1" applyBorder="1" applyAlignment="1">
      <alignment horizontal="center" vertical="center"/>
    </xf>
    <xf numFmtId="0" fontId="1" fillId="7" borderId="3" xfId="0" applyFont="1" applyFill="1" applyBorder="1" applyAlignment="1">
      <alignment horizontal="center" vertic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7" fillId="19" borderId="48" xfId="0" applyFont="1" applyFill="1" applyBorder="1" applyAlignment="1">
      <alignment horizontal="center" vertical="center" textRotation="90" wrapText="1"/>
    </xf>
    <xf numFmtId="0" fontId="7" fillId="19" borderId="49" xfId="0" applyFont="1" applyFill="1" applyBorder="1" applyAlignment="1">
      <alignment horizontal="center" vertical="center" textRotation="90" wrapText="1"/>
    </xf>
    <xf numFmtId="0" fontId="7" fillId="19" borderId="50" xfId="0" applyFont="1" applyFill="1" applyBorder="1" applyAlignment="1">
      <alignment horizontal="center" vertical="center" textRotation="90" wrapText="1"/>
    </xf>
    <xf numFmtId="0" fontId="12" fillId="0" borderId="48" xfId="0" applyFont="1" applyBorder="1" applyAlignment="1">
      <alignment horizontal="center" vertical="top" wrapText="1"/>
    </xf>
    <xf numFmtId="0" fontId="12" fillId="0" borderId="49" xfId="0" applyFont="1" applyBorder="1" applyAlignment="1">
      <alignment horizontal="center" vertical="top" wrapText="1"/>
    </xf>
    <xf numFmtId="0" fontId="12" fillId="0" borderId="50" xfId="0" applyFont="1" applyBorder="1" applyAlignment="1">
      <alignment horizontal="center" vertical="top" wrapText="1"/>
    </xf>
    <xf numFmtId="0" fontId="19" fillId="14" borderId="1" xfId="0" applyFont="1" applyFill="1" applyBorder="1" applyAlignment="1">
      <alignment horizontal="center" vertical="center"/>
    </xf>
    <xf numFmtId="0" fontId="19" fillId="14" borderId="2" xfId="0" applyFont="1" applyFill="1" applyBorder="1" applyAlignment="1">
      <alignment horizontal="center" vertical="center"/>
    </xf>
    <xf numFmtId="0" fontId="19" fillId="14" borderId="3" xfId="0" applyFont="1" applyFill="1" applyBorder="1" applyAlignment="1">
      <alignment horizontal="center" vertical="center"/>
    </xf>
    <xf numFmtId="0" fontId="7" fillId="14" borderId="1"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9"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9" borderId="7" xfId="0" applyFont="1" applyFill="1" applyBorder="1" applyAlignment="1">
      <alignment horizontal="center" vertical="center"/>
    </xf>
    <xf numFmtId="0" fontId="1" fillId="9" borderId="40" xfId="0" applyFont="1" applyFill="1" applyBorder="1" applyAlignment="1">
      <alignment horizontal="center" vertical="center"/>
    </xf>
    <xf numFmtId="0" fontId="1" fillId="4" borderId="32" xfId="0" applyFont="1" applyFill="1" applyBorder="1" applyAlignment="1">
      <alignment horizontal="center"/>
    </xf>
    <xf numFmtId="0" fontId="1" fillId="4" borderId="5" xfId="0" applyFont="1" applyFill="1" applyBorder="1" applyAlignment="1">
      <alignment horizontal="center"/>
    </xf>
    <xf numFmtId="0" fontId="1" fillId="4" borderId="7" xfId="0" applyFont="1" applyFill="1" applyBorder="1" applyAlignment="1">
      <alignment horizontal="center"/>
    </xf>
    <xf numFmtId="0" fontId="1" fillId="7" borderId="7" xfId="0" applyFont="1" applyFill="1" applyBorder="1" applyAlignment="1">
      <alignment horizontal="center" vertical="center"/>
    </xf>
    <xf numFmtId="0" fontId="1" fillId="7" borderId="40"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36" xfId="0" applyFont="1" applyFill="1" applyBorder="1" applyAlignment="1">
      <alignment horizontal="center" vertical="center"/>
    </xf>
    <xf numFmtId="0" fontId="1" fillId="5" borderId="35" xfId="0" applyFont="1" applyFill="1" applyBorder="1" applyAlignment="1">
      <alignment horizontal="center" vertical="center"/>
    </xf>
    <xf numFmtId="0" fontId="1" fillId="5" borderId="43" xfId="0" applyFont="1" applyFill="1" applyBorder="1" applyAlignment="1">
      <alignment horizontal="center" vertical="center"/>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18" fillId="19" borderId="48" xfId="0" applyFont="1" applyFill="1" applyBorder="1" applyAlignment="1">
      <alignment horizontal="center" vertical="center" textRotation="90" wrapText="1"/>
    </xf>
    <xf numFmtId="0" fontId="18" fillId="19" borderId="49" xfId="0" applyFont="1" applyFill="1" applyBorder="1" applyAlignment="1">
      <alignment horizontal="center" vertical="center" textRotation="90" wrapText="1"/>
    </xf>
    <xf numFmtId="0" fontId="18" fillId="19" borderId="50" xfId="0" applyFont="1" applyFill="1" applyBorder="1" applyAlignment="1">
      <alignment horizontal="center" vertical="center" textRotation="90" wrapText="1"/>
    </xf>
    <xf numFmtId="0" fontId="7" fillId="14" borderId="1"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 fillId="6" borderId="37" xfId="0" applyFont="1" applyFill="1" applyBorder="1" applyAlignment="1">
      <alignment horizontal="center" vertical="center"/>
    </xf>
    <xf numFmtId="0" fontId="1" fillId="0" borderId="41" xfId="0" applyFont="1" applyBorder="1" applyAlignment="1">
      <alignment horizontal="center" vertical="center"/>
    </xf>
    <xf numFmtId="0" fontId="1" fillId="0" borderId="43" xfId="0" applyFont="1" applyBorder="1" applyAlignment="1">
      <alignment horizontal="center" vertical="center"/>
    </xf>
    <xf numFmtId="0" fontId="6" fillId="3" borderId="5" xfId="0" applyFont="1" applyFill="1" applyBorder="1" applyAlignment="1">
      <alignment horizontal="center" vertical="center" wrapText="1"/>
    </xf>
    <xf numFmtId="0" fontId="18" fillId="19" borderId="0" xfId="0" applyFont="1" applyFill="1" applyBorder="1" applyAlignment="1">
      <alignment horizontal="center" vertical="center" textRotation="90" wrapText="1"/>
    </xf>
    <xf numFmtId="0" fontId="7" fillId="14" borderId="51" xfId="0" applyFont="1" applyFill="1" applyBorder="1" applyAlignment="1">
      <alignment horizontal="center" vertical="center"/>
    </xf>
    <xf numFmtId="0" fontId="7" fillId="14" borderId="0" xfId="0" applyFont="1" applyFill="1" applyBorder="1" applyAlignment="1">
      <alignment horizontal="center" vertical="center"/>
    </xf>
    <xf numFmtId="0" fontId="7" fillId="14" borderId="24"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9" xfId="0" applyFont="1" applyFill="1" applyBorder="1" applyAlignment="1">
      <alignment horizontal="center" vertical="center"/>
    </xf>
    <xf numFmtId="0" fontId="1" fillId="9" borderId="57"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47"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7" borderId="32"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1" xfId="0" applyFont="1" applyFill="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12" borderId="32" xfId="0" applyFont="1" applyFill="1" applyBorder="1" applyAlignment="1">
      <alignment horizontal="center" vertical="center"/>
    </xf>
    <xf numFmtId="0" fontId="1" fillId="12" borderId="5" xfId="0" applyFont="1" applyFill="1" applyBorder="1" applyAlignment="1">
      <alignment horizontal="center" vertical="center"/>
    </xf>
    <xf numFmtId="0" fontId="1" fillId="12" borderId="31" xfId="0" applyFont="1" applyFill="1" applyBorder="1" applyAlignment="1">
      <alignment horizontal="center" vertical="center"/>
    </xf>
    <xf numFmtId="0" fontId="1" fillId="5" borderId="32"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31" xfId="0" applyFont="1" applyFill="1" applyBorder="1" applyAlignment="1">
      <alignment horizontal="center" vertical="center"/>
    </xf>
    <xf numFmtId="0" fontId="1" fillId="4" borderId="5" xfId="0" applyFont="1" applyFill="1" applyBorder="1" applyAlignment="1">
      <alignment horizontal="left" vertical="center" wrapText="1"/>
    </xf>
    <xf numFmtId="0" fontId="1" fillId="6" borderId="41" xfId="0" applyFont="1" applyFill="1" applyBorder="1" applyAlignment="1">
      <alignment horizontal="center" vertical="center"/>
    </xf>
    <xf numFmtId="0" fontId="1" fillId="6" borderId="42" xfId="0" applyFont="1" applyFill="1" applyBorder="1" applyAlignment="1">
      <alignment horizontal="center" vertical="center"/>
    </xf>
    <xf numFmtId="0" fontId="1" fillId="6" borderId="43" xfId="0" applyFont="1" applyFill="1" applyBorder="1" applyAlignment="1">
      <alignment horizontal="center" vertical="center"/>
    </xf>
    <xf numFmtId="0" fontId="1" fillId="11" borderId="36" xfId="0" applyFont="1" applyFill="1" applyBorder="1" applyAlignment="1">
      <alignment horizontal="center" vertical="center"/>
    </xf>
    <xf numFmtId="0" fontId="1" fillId="11" borderId="34" xfId="0" applyFont="1" applyFill="1" applyBorder="1" applyAlignment="1">
      <alignment horizontal="center" vertical="center"/>
    </xf>
    <xf numFmtId="0" fontId="1" fillId="11" borderId="37" xfId="0" applyFont="1" applyFill="1" applyBorder="1" applyAlignment="1">
      <alignment horizontal="center" vertical="center"/>
    </xf>
    <xf numFmtId="0" fontId="12" fillId="0" borderId="0" xfId="0" applyFont="1" applyAlignment="1">
      <alignment horizontal="center" vertical="top" wrapText="1"/>
    </xf>
    <xf numFmtId="0" fontId="12" fillId="0" borderId="26" xfId="0" applyFont="1" applyBorder="1" applyAlignment="1">
      <alignment horizontal="center" vertical="top"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8" xfId="0" applyFont="1" applyFill="1" applyBorder="1" applyAlignment="1">
      <alignment horizontal="center" vertical="center" wrapText="1"/>
    </xf>
    <xf numFmtId="49" fontId="1" fillId="11" borderId="5" xfId="0" applyNumberFormat="1" applyFont="1" applyFill="1" applyBorder="1" applyAlignment="1">
      <alignment horizontal="left" vertical="center" wrapText="1"/>
    </xf>
    <xf numFmtId="0" fontId="14" fillId="18" borderId="0" xfId="0" applyFont="1" applyFill="1" applyBorder="1" applyAlignment="1">
      <alignment horizontal="center" vertical="center" textRotation="90" wrapText="1"/>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8"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6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40" xfId="0" applyFont="1" applyFill="1" applyBorder="1" applyAlignment="1">
      <alignment horizontal="center" vertical="center"/>
    </xf>
    <xf numFmtId="0" fontId="1" fillId="11" borderId="8"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31" xfId="0" applyFont="1" applyFill="1" applyBorder="1" applyAlignment="1">
      <alignment horizontal="center" vertical="center"/>
    </xf>
    <xf numFmtId="0" fontId="1" fillId="9" borderId="16"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11" borderId="10"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62" xfId="0" applyFont="1" applyFill="1" applyBorder="1" applyAlignment="1">
      <alignment horizontal="center" vertical="center" wrapText="1"/>
    </xf>
    <xf numFmtId="0" fontId="1" fillId="7" borderId="39" xfId="0" applyFont="1" applyFill="1" applyBorder="1" applyAlignment="1">
      <alignment horizontal="center" vertical="center"/>
    </xf>
    <xf numFmtId="0" fontId="1" fillId="7" borderId="11" xfId="0" applyFont="1" applyFill="1" applyBorder="1" applyAlignment="1">
      <alignment horizontal="center" vertical="center"/>
    </xf>
    <xf numFmtId="0" fontId="1" fillId="12" borderId="39" xfId="0" applyFont="1" applyFill="1" applyBorder="1" applyAlignment="1">
      <alignment horizontal="center" vertical="center"/>
    </xf>
    <xf numFmtId="0" fontId="1" fillId="12" borderId="11" xfId="0" applyFont="1" applyFill="1" applyBorder="1" applyAlignment="1">
      <alignment horizontal="center" vertical="center"/>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5" fillId="5" borderId="39"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40"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12" fillId="0" borderId="24" xfId="0" applyFont="1" applyBorder="1" applyAlignment="1">
      <alignment horizontal="center" vertical="top" wrapText="1"/>
    </xf>
    <xf numFmtId="0" fontId="12" fillId="0" borderId="20" xfId="0" applyFont="1" applyBorder="1" applyAlignment="1">
      <alignment horizontal="center" vertical="top" wrapText="1"/>
    </xf>
    <xf numFmtId="0" fontId="7" fillId="14" borderId="45" xfId="0" applyFont="1" applyFill="1" applyBorder="1" applyAlignment="1">
      <alignment horizontal="center" vertical="center"/>
    </xf>
    <xf numFmtId="0" fontId="7" fillId="14" borderId="21" xfId="0" applyFont="1" applyFill="1" applyBorder="1" applyAlignment="1">
      <alignment horizontal="center" vertical="center"/>
    </xf>
    <xf numFmtId="0" fontId="7" fillId="14" borderId="20"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7" borderId="32" xfId="0" applyFont="1" applyFill="1" applyBorder="1" applyAlignment="1">
      <alignment horizontal="center"/>
    </xf>
    <xf numFmtId="0" fontId="1" fillId="7" borderId="5" xfId="0" applyFont="1" applyFill="1" applyBorder="1" applyAlignment="1">
      <alignment horizontal="center"/>
    </xf>
    <xf numFmtId="0" fontId="1" fillId="12" borderId="32" xfId="0" applyFont="1" applyFill="1" applyBorder="1" applyAlignment="1">
      <alignment horizontal="center"/>
    </xf>
    <xf numFmtId="0" fontId="1" fillId="12" borderId="5" xfId="0" applyFont="1" applyFill="1" applyBorder="1" applyAlignment="1">
      <alignment horizontal="center"/>
    </xf>
    <xf numFmtId="0" fontId="1" fillId="5" borderId="32" xfId="0" applyFont="1" applyFill="1" applyBorder="1" applyAlignment="1">
      <alignment horizontal="center"/>
    </xf>
    <xf numFmtId="0" fontId="1" fillId="5" borderId="5" xfId="0" applyFont="1" applyFill="1" applyBorder="1" applyAlignment="1">
      <alignment horizontal="center"/>
    </xf>
    <xf numFmtId="0" fontId="1" fillId="4" borderId="6" xfId="0" applyFont="1" applyFill="1" applyBorder="1" applyAlignment="1">
      <alignment horizontal="center" wrapText="1"/>
    </xf>
    <xf numFmtId="0" fontId="1" fillId="4" borderId="9" xfId="0" applyFont="1" applyFill="1" applyBorder="1" applyAlignment="1">
      <alignment horizontal="center" wrapText="1"/>
    </xf>
    <xf numFmtId="0" fontId="1" fillId="4" borderId="51" xfId="0" applyFont="1" applyFill="1" applyBorder="1" applyAlignment="1">
      <alignment horizontal="center" wrapText="1"/>
    </xf>
    <xf numFmtId="0" fontId="1" fillId="4" borderId="24" xfId="0" applyFont="1" applyFill="1" applyBorder="1" applyAlignment="1">
      <alignment horizontal="center" wrapText="1"/>
    </xf>
    <xf numFmtId="0" fontId="1" fillId="4" borderId="45" xfId="0" applyFont="1" applyFill="1" applyBorder="1" applyAlignment="1">
      <alignment horizontal="center" wrapText="1"/>
    </xf>
    <xf numFmtId="0" fontId="1" fillId="4" borderId="20" xfId="0" applyFont="1" applyFill="1" applyBorder="1" applyAlignment="1">
      <alignment horizont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8" fillId="12" borderId="14"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8" fillId="12" borderId="36"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1" fillId="6" borderId="33" xfId="0" applyFont="1" applyFill="1" applyBorder="1" applyAlignment="1">
      <alignment horizontal="center"/>
    </xf>
    <xf numFmtId="0" fontId="1" fillId="6" borderId="34" xfId="0" applyFont="1" applyFill="1" applyBorder="1" applyAlignment="1">
      <alignment horizontal="center"/>
    </xf>
    <xf numFmtId="0" fontId="1" fillId="3" borderId="16"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19"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40" xfId="0" applyFont="1" applyFill="1" applyBorder="1" applyAlignment="1">
      <alignment horizontal="center" vertical="center"/>
    </xf>
    <xf numFmtId="0" fontId="1" fillId="7" borderId="27"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40" xfId="0" applyFont="1" applyFill="1" applyBorder="1" applyAlignment="1">
      <alignment horizontal="center" vertical="center"/>
    </xf>
    <xf numFmtId="0" fontId="1" fillId="9" borderId="27"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44" xfId="0" applyFont="1" applyFill="1" applyBorder="1" applyAlignment="1">
      <alignment horizontal="center" vertical="center" wrapText="1"/>
    </xf>
    <xf numFmtId="0" fontId="7" fillId="2" borderId="48" xfId="0" applyFont="1" applyFill="1" applyBorder="1" applyAlignment="1">
      <alignment horizontal="center" vertical="center" textRotation="90" wrapText="1"/>
    </xf>
    <xf numFmtId="0" fontId="7" fillId="2" borderId="49" xfId="0" applyFont="1" applyFill="1" applyBorder="1" applyAlignment="1">
      <alignment horizontal="center" vertical="center" textRotation="90" wrapText="1"/>
    </xf>
    <xf numFmtId="0" fontId="7" fillId="2" borderId="50" xfId="0" applyFont="1" applyFill="1" applyBorder="1" applyAlignment="1">
      <alignment horizontal="center" vertical="center" textRotation="90" wrapText="1"/>
    </xf>
    <xf numFmtId="0" fontId="8" fillId="4" borderId="48"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5" fillId="6" borderId="58"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59" xfId="0" applyFont="1" applyFill="1" applyBorder="1" applyAlignment="1">
      <alignment horizontal="center" vertical="center"/>
    </xf>
    <xf numFmtId="0" fontId="14" fillId="18" borderId="48" xfId="0" applyFont="1" applyFill="1" applyBorder="1" applyAlignment="1">
      <alignment horizontal="center" vertical="center" textRotation="90" wrapText="1"/>
    </xf>
    <xf numFmtId="0" fontId="14" fillId="18" borderId="49" xfId="0" applyFont="1" applyFill="1" applyBorder="1" applyAlignment="1">
      <alignment horizontal="center" vertical="center" textRotation="90" wrapText="1"/>
    </xf>
    <xf numFmtId="0" fontId="14" fillId="18" borderId="50" xfId="0" applyFont="1" applyFill="1" applyBorder="1" applyAlignment="1">
      <alignment horizontal="center" vertical="center" textRotation="90" wrapText="1"/>
    </xf>
    <xf numFmtId="0" fontId="7" fillId="14" borderId="4"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21" xfId="0" applyFont="1" applyFill="1" applyBorder="1" applyAlignment="1">
      <alignment horizontal="center" vertical="center"/>
    </xf>
    <xf numFmtId="0" fontId="1" fillId="12" borderId="27"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1" fillId="12" borderId="44" xfId="0" applyFont="1" applyFill="1" applyBorder="1" applyAlignment="1">
      <alignment horizontal="center" vertical="center" wrapText="1"/>
    </xf>
    <xf numFmtId="0" fontId="5" fillId="12" borderId="39"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40" xfId="0" applyFont="1" applyFill="1" applyBorder="1" applyAlignment="1">
      <alignment horizontal="center" vertical="center"/>
    </xf>
    <xf numFmtId="0" fontId="1" fillId="7" borderId="6"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0"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4" borderId="33" xfId="0" applyFont="1" applyFill="1" applyBorder="1" applyAlignment="1">
      <alignment horizontal="center"/>
    </xf>
    <xf numFmtId="0" fontId="1" fillId="4" borderId="34" xfId="0" applyFont="1" applyFill="1" applyBorder="1" applyAlignment="1">
      <alignment horizontal="center"/>
    </xf>
    <xf numFmtId="0" fontId="1" fillId="4" borderId="35" xfId="0" applyFont="1" applyFill="1" applyBorder="1" applyAlignment="1">
      <alignment horizontal="center"/>
    </xf>
    <xf numFmtId="0" fontId="14" fillId="13" borderId="49" xfId="0" applyFont="1" applyFill="1" applyBorder="1" applyAlignment="1">
      <alignment horizontal="center" vertical="center" textRotation="90" wrapText="1"/>
    </xf>
    <xf numFmtId="0" fontId="14" fillId="13" borderId="50" xfId="0" applyFont="1" applyFill="1" applyBorder="1" applyAlignment="1">
      <alignment horizontal="center" vertical="center" textRotation="90" wrapText="1"/>
    </xf>
    <xf numFmtId="0" fontId="1" fillId="6" borderId="6"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45"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2" borderId="45" xfId="0" applyFont="1" applyFill="1" applyBorder="1" applyAlignment="1">
      <alignment horizontal="center" vertical="center" wrapText="1"/>
    </xf>
    <xf numFmtId="0" fontId="1" fillId="12" borderId="20" xfId="0" applyFont="1" applyFill="1" applyBorder="1" applyAlignment="1">
      <alignment horizontal="center" vertical="center" wrapText="1"/>
    </xf>
    <xf numFmtId="0" fontId="14" fillId="2" borderId="48" xfId="0" applyFont="1" applyFill="1" applyBorder="1" applyAlignment="1">
      <alignment horizontal="center" vertical="center" textRotation="90" wrapText="1"/>
    </xf>
    <xf numFmtId="0" fontId="14" fillId="2" borderId="49" xfId="0" applyFont="1" applyFill="1" applyBorder="1" applyAlignment="1">
      <alignment horizontal="center" vertical="center" textRotation="90" wrapText="1"/>
    </xf>
    <xf numFmtId="0" fontId="14" fillId="2" borderId="50" xfId="0" applyFont="1" applyFill="1" applyBorder="1" applyAlignment="1">
      <alignment horizontal="center" vertical="center" textRotation="90" wrapText="1"/>
    </xf>
    <xf numFmtId="0" fontId="1" fillId="4" borderId="25"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7" fillId="14" borderId="6" xfId="0" applyFont="1" applyFill="1" applyBorder="1" applyAlignment="1">
      <alignment horizontal="center" vertical="center"/>
    </xf>
    <xf numFmtId="0" fontId="7" fillId="1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4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1" xfId="0" applyFont="1" applyFill="1" applyBorder="1" applyAlignment="1">
      <alignment horizontal="center" vertical="center"/>
    </xf>
    <xf numFmtId="0" fontId="14" fillId="13" borderId="48" xfId="0" applyFont="1" applyFill="1" applyBorder="1" applyAlignment="1">
      <alignment horizontal="center" vertical="center" textRotation="90" wrapText="1"/>
    </xf>
    <xf numFmtId="0" fontId="1" fillId="9" borderId="39" xfId="0" applyFont="1" applyFill="1" applyBorder="1" applyAlignment="1">
      <alignment horizontal="center" vertical="center"/>
    </xf>
    <xf numFmtId="0" fontId="1" fillId="9" borderId="11" xfId="0" applyFont="1" applyFill="1" applyBorder="1" applyAlignment="1">
      <alignment horizontal="center" vertical="center"/>
    </xf>
    <xf numFmtId="0" fontId="5" fillId="6" borderId="45"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0" fillId="11" borderId="51"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0" fillId="4" borderId="32" xfId="0" applyFont="1" applyFill="1" applyBorder="1" applyAlignment="1">
      <alignment horizontal="left" vertical="center" wrapText="1"/>
    </xf>
    <xf numFmtId="0" fontId="0" fillId="4" borderId="5"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1" fillId="9" borderId="5" xfId="0" applyFont="1" applyFill="1" applyBorder="1" applyAlignment="1">
      <alignment horizontal="center" vertical="center"/>
    </xf>
    <xf numFmtId="0" fontId="1" fillId="9" borderId="31" xfId="0" applyFont="1" applyFill="1" applyBorder="1" applyAlignment="1">
      <alignment horizontal="center" vertical="center"/>
    </xf>
    <xf numFmtId="0" fontId="0" fillId="4" borderId="32" xfId="0" applyFont="1" applyFill="1" applyBorder="1" applyAlignment="1">
      <alignment horizontal="left"/>
    </xf>
    <xf numFmtId="0" fontId="0" fillId="4" borderId="5" xfId="0" applyFont="1" applyFill="1" applyBorder="1" applyAlignment="1">
      <alignment horizontal="left"/>
    </xf>
    <xf numFmtId="0" fontId="0" fillId="4" borderId="31" xfId="0" applyFont="1" applyFill="1" applyBorder="1" applyAlignment="1">
      <alignment horizontal="left"/>
    </xf>
    <xf numFmtId="0" fontId="7" fillId="14" borderId="45"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0" fillId="4" borderId="33" xfId="0" applyFont="1" applyFill="1" applyBorder="1" applyAlignment="1">
      <alignment horizontal="left"/>
    </xf>
    <xf numFmtId="0" fontId="0" fillId="4" borderId="34" xfId="0" applyFont="1" applyFill="1" applyBorder="1" applyAlignment="1">
      <alignment horizontal="left"/>
    </xf>
    <xf numFmtId="0" fontId="0" fillId="4" borderId="37" xfId="0" applyFont="1" applyFill="1" applyBorder="1" applyAlignment="1">
      <alignment horizontal="left"/>
    </xf>
    <xf numFmtId="0" fontId="14" fillId="19" borderId="48" xfId="0" applyFont="1" applyFill="1" applyBorder="1" applyAlignment="1">
      <alignment horizontal="center" vertical="center" textRotation="90" wrapText="1"/>
    </xf>
    <xf numFmtId="0" fontId="14" fillId="19" borderId="49" xfId="0" applyFont="1" applyFill="1" applyBorder="1" applyAlignment="1">
      <alignment horizontal="center" vertical="center" textRotation="90" wrapText="1"/>
    </xf>
    <xf numFmtId="0" fontId="14" fillId="19" borderId="50" xfId="0" applyFont="1" applyFill="1" applyBorder="1" applyAlignment="1">
      <alignment horizontal="center" vertical="center" textRotation="90"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1" fillId="17" borderId="1" xfId="0" applyFont="1" applyFill="1" applyBorder="1" applyAlignment="1">
      <alignment horizontal="center" vertical="center"/>
    </xf>
    <xf numFmtId="0" fontId="1" fillId="17" borderId="2" xfId="0" applyFont="1" applyFill="1" applyBorder="1" applyAlignment="1">
      <alignment horizontal="center" vertical="center"/>
    </xf>
    <xf numFmtId="0" fontId="1" fillId="17" borderId="3" xfId="0" applyFont="1" applyFill="1" applyBorder="1" applyAlignment="1">
      <alignment horizontal="center" vertical="center"/>
    </xf>
    <xf numFmtId="0" fontId="2" fillId="17" borderId="48" xfId="0" applyFont="1" applyFill="1" applyBorder="1" applyAlignment="1">
      <alignment horizontal="left" vertical="center"/>
    </xf>
    <xf numFmtId="0" fontId="2" fillId="17" borderId="50" xfId="0" applyFont="1" applyFill="1" applyBorder="1" applyAlignment="1">
      <alignment horizontal="left" vertical="center"/>
    </xf>
    <xf numFmtId="0" fontId="2" fillId="4" borderId="48"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12" fillId="10" borderId="48" xfId="0" applyFont="1" applyFill="1" applyBorder="1" applyAlignment="1">
      <alignment horizontal="center" vertical="top" wrapText="1"/>
    </xf>
    <xf numFmtId="0" fontId="12" fillId="10" borderId="50" xfId="0" applyFont="1" applyFill="1" applyBorder="1" applyAlignment="1">
      <alignment horizontal="center" vertical="top" wrapText="1"/>
    </xf>
    <xf numFmtId="0" fontId="20" fillId="10" borderId="48" xfId="0" applyFont="1" applyFill="1" applyBorder="1" applyAlignment="1">
      <alignment horizontal="center" vertical="top" wrapText="1"/>
    </xf>
    <xf numFmtId="0" fontId="20" fillId="10" borderId="50" xfId="0" applyFont="1" applyFill="1" applyBorder="1" applyAlignment="1">
      <alignment horizontal="center" vertical="top" wrapText="1"/>
    </xf>
    <xf numFmtId="0" fontId="12" fillId="10" borderId="6"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45" xfId="0" applyFont="1" applyFill="1" applyBorder="1" applyAlignment="1">
      <alignment horizontal="center" vertical="center"/>
    </xf>
    <xf numFmtId="0" fontId="12" fillId="10" borderId="20" xfId="0" applyFont="1" applyFill="1" applyBorder="1" applyAlignment="1">
      <alignment horizontal="center" vertical="center"/>
    </xf>
    <xf numFmtId="0" fontId="6" fillId="12" borderId="55" xfId="0" applyFont="1" applyFill="1"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2" fillId="17" borderId="6" xfId="0" applyFont="1" applyFill="1" applyBorder="1" applyAlignment="1">
      <alignment horizontal="center" vertical="center"/>
    </xf>
    <xf numFmtId="0" fontId="2" fillId="17" borderId="9" xfId="0" applyFont="1" applyFill="1" applyBorder="1" applyAlignment="1">
      <alignment horizontal="center" vertical="center"/>
    </xf>
    <xf numFmtId="0" fontId="2" fillId="17" borderId="51" xfId="0" applyFont="1" applyFill="1" applyBorder="1" applyAlignment="1">
      <alignment horizontal="center" vertical="center"/>
    </xf>
    <xf numFmtId="0" fontId="2" fillId="17" borderId="24" xfId="0" applyFont="1" applyFill="1" applyBorder="1" applyAlignment="1">
      <alignment horizontal="center" vertical="center"/>
    </xf>
    <xf numFmtId="0" fontId="2" fillId="17" borderId="45" xfId="0" applyFont="1" applyFill="1" applyBorder="1" applyAlignment="1">
      <alignment horizontal="center" vertical="center"/>
    </xf>
    <xf numFmtId="0" fontId="2" fillId="17" borderId="20" xfId="0" applyFont="1" applyFill="1" applyBorder="1" applyAlignment="1">
      <alignment horizontal="center" vertical="center"/>
    </xf>
    <xf numFmtId="0" fontId="1" fillId="17" borderId="6"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9" xfId="0" applyFont="1" applyFill="1" applyBorder="1" applyAlignment="1">
      <alignment horizontal="center" vertical="center"/>
    </xf>
    <xf numFmtId="0" fontId="1" fillId="17" borderId="51" xfId="0" applyFont="1" applyFill="1" applyBorder="1" applyAlignment="1">
      <alignment horizontal="center" vertical="center"/>
    </xf>
    <xf numFmtId="0" fontId="1" fillId="17" borderId="0" xfId="0" applyFont="1" applyFill="1" applyBorder="1" applyAlignment="1">
      <alignment horizontal="center" vertical="center"/>
    </xf>
    <xf numFmtId="0" fontId="1" fillId="17" borderId="24" xfId="0" applyFont="1" applyFill="1" applyBorder="1" applyAlignment="1">
      <alignment horizontal="center" vertical="center"/>
    </xf>
    <xf numFmtId="0" fontId="1" fillId="17" borderId="45" xfId="0" applyFont="1" applyFill="1" applyBorder="1" applyAlignment="1">
      <alignment horizontal="center" vertical="center"/>
    </xf>
    <xf numFmtId="0" fontId="1" fillId="17" borderId="21" xfId="0" applyFont="1" applyFill="1" applyBorder="1" applyAlignment="1">
      <alignment horizontal="center" vertical="center"/>
    </xf>
    <xf numFmtId="0" fontId="1" fillId="17" borderId="20" xfId="0" applyFont="1" applyFill="1" applyBorder="1" applyAlignment="1">
      <alignment horizontal="center" vertical="center"/>
    </xf>
    <xf numFmtId="0" fontId="2" fillId="4" borderId="48" xfId="0" applyFont="1" applyFill="1" applyBorder="1" applyAlignment="1">
      <alignment horizontal="center" vertical="top" wrapText="1"/>
    </xf>
    <xf numFmtId="0" fontId="2" fillId="4" borderId="49" xfId="0" applyFont="1" applyFill="1" applyBorder="1" applyAlignment="1">
      <alignment horizontal="center" vertical="top" wrapText="1"/>
    </xf>
    <xf numFmtId="0" fontId="2" fillId="4" borderId="50" xfId="0" applyFont="1" applyFill="1" applyBorder="1" applyAlignment="1">
      <alignment horizontal="center" vertical="top" wrapText="1"/>
    </xf>
    <xf numFmtId="0" fontId="12" fillId="10" borderId="49" xfId="0" applyFont="1" applyFill="1" applyBorder="1" applyAlignment="1">
      <alignment horizontal="center" vertical="top" wrapText="1"/>
    </xf>
    <xf numFmtId="0" fontId="12" fillId="10" borderId="6" xfId="0" applyFont="1" applyFill="1" applyBorder="1" applyAlignment="1">
      <alignment horizontal="center" vertical="top" wrapText="1"/>
    </xf>
    <xf numFmtId="0" fontId="12" fillId="10" borderId="9" xfId="0" applyFont="1" applyFill="1" applyBorder="1" applyAlignment="1">
      <alignment horizontal="center" vertical="top" wrapText="1"/>
    </xf>
    <xf numFmtId="0" fontId="12" fillId="10" borderId="51" xfId="0" applyFont="1" applyFill="1" applyBorder="1" applyAlignment="1">
      <alignment horizontal="center" vertical="top" wrapText="1"/>
    </xf>
    <xf numFmtId="0" fontId="12" fillId="10" borderId="24" xfId="0" applyFont="1" applyFill="1" applyBorder="1" applyAlignment="1">
      <alignment horizontal="center" vertical="top" wrapText="1"/>
    </xf>
    <xf numFmtId="0" fontId="12" fillId="10" borderId="45" xfId="0" applyFont="1" applyFill="1" applyBorder="1" applyAlignment="1">
      <alignment horizontal="center" vertical="top" wrapText="1"/>
    </xf>
    <xf numFmtId="0" fontId="12" fillId="10" borderId="20" xfId="0" applyFont="1" applyFill="1" applyBorder="1" applyAlignment="1">
      <alignment horizontal="center" vertical="top" wrapText="1"/>
    </xf>
    <xf numFmtId="0" fontId="2" fillId="17" borderId="6" xfId="0" applyFont="1" applyFill="1" applyBorder="1" applyAlignment="1">
      <alignment horizontal="left" vertical="center"/>
    </xf>
    <xf numFmtId="0" fontId="2" fillId="17" borderId="9" xfId="0" applyFont="1" applyFill="1" applyBorder="1" applyAlignment="1">
      <alignment horizontal="left" vertical="center"/>
    </xf>
    <xf numFmtId="0" fontId="2" fillId="12" borderId="53" xfId="0" applyFont="1" applyFill="1" applyBorder="1" applyAlignment="1">
      <alignment horizontal="center" vertical="center" wrapText="1"/>
    </xf>
    <xf numFmtId="0" fontId="2" fillId="17" borderId="1" xfId="0" applyFont="1" applyFill="1" applyBorder="1" applyAlignment="1">
      <alignment horizontal="left" vertical="center"/>
    </xf>
    <xf numFmtId="0" fontId="2" fillId="17" borderId="3" xfId="0" applyFont="1" applyFill="1" applyBorder="1" applyAlignment="1">
      <alignment horizontal="left" vertical="center"/>
    </xf>
    <xf numFmtId="0" fontId="0" fillId="0" borderId="4" xfId="0" applyBorder="1" applyAlignment="1">
      <alignment horizontal="center"/>
    </xf>
    <xf numFmtId="0" fontId="0" fillId="0" borderId="21" xfId="0" applyBorder="1" applyAlignment="1">
      <alignment horizontal="center"/>
    </xf>
    <xf numFmtId="0" fontId="92" fillId="11" borderId="21" xfId="0" applyFont="1" applyFill="1" applyBorder="1" applyAlignment="1">
      <alignment horizontal="center" vertical="center" wrapText="1"/>
    </xf>
    <xf numFmtId="0" fontId="1" fillId="17" borderId="6" xfId="0" applyFont="1" applyFill="1" applyBorder="1" applyAlignment="1">
      <alignment horizontal="center" vertical="center" wrapText="1"/>
    </xf>
    <xf numFmtId="0" fontId="1" fillId="17" borderId="4" xfId="0" applyFont="1" applyFill="1" applyBorder="1" applyAlignment="1">
      <alignment horizontal="center" vertical="center" wrapText="1"/>
    </xf>
    <xf numFmtId="0" fontId="1" fillId="17" borderId="9" xfId="0" applyFont="1" applyFill="1" applyBorder="1" applyAlignment="1">
      <alignment horizontal="center" vertical="center" wrapText="1"/>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0" fontId="22" fillId="10" borderId="48" xfId="0" applyFont="1" applyFill="1" applyBorder="1" applyAlignment="1">
      <alignment horizontal="center" vertical="top" wrapText="1"/>
    </xf>
    <xf numFmtId="0" fontId="22" fillId="10" borderId="50" xfId="0" applyFont="1" applyFill="1" applyBorder="1" applyAlignment="1">
      <alignment horizontal="center" vertical="top" wrapText="1"/>
    </xf>
    <xf numFmtId="0" fontId="20" fillId="10" borderId="6"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10" borderId="45" xfId="0"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5" xfId="0" applyFont="1" applyFill="1" applyBorder="1" applyAlignment="1">
      <alignment horizontal="center" vertical="center"/>
    </xf>
    <xf numFmtId="0" fontId="2" fillId="7" borderId="20" xfId="0" applyFont="1" applyFill="1" applyBorder="1" applyAlignment="1">
      <alignment horizontal="center" vertical="center"/>
    </xf>
    <xf numFmtId="0" fontId="12" fillId="0" borderId="0" xfId="0" applyFont="1" applyAlignment="1">
      <alignment horizontal="center"/>
    </xf>
    <xf numFmtId="0" fontId="44" fillId="28" borderId="0" xfId="0" applyFont="1" applyFill="1" applyAlignment="1">
      <alignment horizontal="center" vertical="center"/>
    </xf>
    <xf numFmtId="0" fontId="24" fillId="28" borderId="0" xfId="0" applyFont="1" applyFill="1" applyAlignment="1">
      <alignment horizontal="center" vertical="center"/>
    </xf>
    <xf numFmtId="0" fontId="35" fillId="0" borderId="0" xfId="0" applyFont="1" applyAlignment="1">
      <alignment horizontal="center" vertical="center"/>
    </xf>
    <xf numFmtId="14" fontId="28" fillId="0" borderId="0" xfId="0" applyNumberFormat="1" applyFont="1" applyAlignment="1">
      <alignment horizontal="center"/>
    </xf>
    <xf numFmtId="0" fontId="28" fillId="0" borderId="0" xfId="0" applyFont="1" applyAlignment="1">
      <alignment horizontal="center"/>
    </xf>
    <xf numFmtId="20" fontId="28" fillId="0" borderId="0" xfId="0" applyNumberFormat="1" applyFont="1" applyAlignment="1">
      <alignment horizontal="center"/>
    </xf>
    <xf numFmtId="0" fontId="63" fillId="11" borderId="0" xfId="0" applyFont="1" applyFill="1" applyAlignment="1">
      <alignment horizontal="center" vertical="center"/>
    </xf>
    <xf numFmtId="0" fontId="63" fillId="0" borderId="0" xfId="0" applyFont="1" applyAlignment="1">
      <alignment horizontal="center" vertical="center"/>
    </xf>
    <xf numFmtId="0" fontId="1" fillId="0" borderId="5" xfId="0" applyFont="1" applyFill="1" applyBorder="1" applyAlignment="1">
      <alignment horizontal="left" vertical="center"/>
    </xf>
    <xf numFmtId="0" fontId="1" fillId="0" borderId="5" xfId="0" applyFont="1" applyFill="1" applyBorder="1" applyAlignment="1">
      <alignment vertical="center"/>
    </xf>
    <xf numFmtId="0" fontId="33" fillId="25" borderId="5" xfId="0" applyFont="1" applyFill="1" applyBorder="1" applyAlignment="1">
      <alignment horizontal="center"/>
    </xf>
    <xf numFmtId="0" fontId="33" fillId="25" borderId="5"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23" xfId="0" applyFont="1" applyFill="1" applyBorder="1" applyAlignment="1">
      <alignment horizontal="left" vertical="center"/>
    </xf>
    <xf numFmtId="0" fontId="1" fillId="0" borderId="15"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cellXfs>
  <cellStyles count="3">
    <cellStyle name="Hiperlink" xfId="2" builtinId="8"/>
    <cellStyle name="Normal" xfId="0" builtinId="0"/>
    <cellStyle name="Normal 2" xfId="1" xr:uid="{00000000-0005-0000-0000-000002000000}"/>
  </cellStyles>
  <dxfs count="143">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1"/>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auto="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auto="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fgColor auto="1"/>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color theme="1"/>
      </font>
      <fill>
        <patternFill>
          <bgColor rgb="FF00B050"/>
        </patternFill>
      </fill>
    </dxf>
    <dxf>
      <font>
        <b/>
        <i val="0"/>
        <color theme="0"/>
      </font>
      <fill>
        <patternFill>
          <bgColor rgb="FFFF0000"/>
        </patternFill>
      </fill>
    </dxf>
    <dxf>
      <font>
        <b/>
        <i val="0"/>
        <color theme="0" tint="-4.9989318521683403E-2"/>
      </font>
      <fill>
        <patternFill>
          <bgColor rgb="FFFF6600"/>
        </patternFill>
      </fill>
    </dxf>
    <dxf>
      <font>
        <b/>
        <i val="0"/>
        <color theme="0"/>
      </font>
      <fill>
        <patternFill>
          <bgColor rgb="FFF6BB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9900"/>
        </patternFill>
      </fill>
    </dxf>
    <dxf>
      <font>
        <b/>
        <i val="0"/>
        <color theme="0"/>
      </font>
      <fill>
        <patternFill>
          <fgColor auto="1"/>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color theme="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9900"/>
        </patternFill>
      </fill>
    </dxf>
    <dxf>
      <font>
        <b/>
        <i val="0"/>
        <color theme="0"/>
      </font>
      <fill>
        <patternFill>
          <fgColor auto="1"/>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1"/>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auto="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auto="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font>
      <fill>
        <patternFill>
          <bgColor rgb="FFFF9900"/>
        </patternFill>
      </fill>
    </dxf>
    <dxf>
      <font>
        <b/>
        <i val="0"/>
        <color theme="0"/>
      </font>
      <fill>
        <patternFill>
          <bgColor rgb="FFFFC000"/>
        </patternFill>
      </fill>
    </dxf>
    <dxf>
      <font>
        <b/>
        <i val="0"/>
        <color theme="1"/>
      </font>
      <fill>
        <patternFill>
          <bgColor rgb="FFFFFF00"/>
        </patternFill>
      </fill>
    </dxf>
    <dxf>
      <font>
        <b/>
        <i val="0"/>
        <color theme="1"/>
      </font>
      <fill>
        <patternFill>
          <bgColor rgb="FF00B050"/>
        </patternFill>
      </fill>
    </dxf>
    <dxf>
      <font>
        <b/>
        <i val="0"/>
        <color theme="0"/>
      </font>
      <fill>
        <patternFill>
          <bgColor rgb="FFFF0000"/>
        </patternFill>
      </fill>
    </dxf>
    <dxf>
      <font>
        <b/>
        <i val="0"/>
        <color theme="0" tint="-4.9989318521683403E-2"/>
      </font>
      <fill>
        <patternFill>
          <bgColor rgb="FFFF6600"/>
        </patternFill>
      </fill>
    </dxf>
    <dxf>
      <font>
        <b/>
        <i val="0"/>
        <color theme="0"/>
      </font>
      <fill>
        <patternFill>
          <bgColor rgb="FFF6BB00"/>
        </patternFill>
      </fill>
    </dxf>
    <dxf>
      <font>
        <b/>
        <i val="0"/>
        <color theme="1"/>
      </font>
      <fill>
        <patternFill>
          <bgColor rgb="FFFFFF00"/>
        </patternFill>
      </fill>
    </dxf>
    <dxf>
      <font>
        <b/>
        <i val="0"/>
        <color theme="1"/>
      </font>
      <fill>
        <patternFill>
          <bgColor rgb="FF00B050"/>
        </patternFill>
      </fill>
    </dxf>
    <dxf>
      <font>
        <b/>
        <i val="0"/>
        <color theme="1"/>
      </font>
      <fill>
        <patternFill>
          <bgColor rgb="FF00B050"/>
        </patternFill>
      </fill>
    </dxf>
    <dxf>
      <font>
        <b/>
        <i val="0"/>
        <color theme="1"/>
      </font>
      <fill>
        <patternFill>
          <bgColor rgb="FFFFFF00"/>
        </patternFill>
      </fill>
    </dxf>
    <dxf>
      <font>
        <b/>
        <i val="0"/>
        <color theme="0"/>
      </font>
      <fill>
        <patternFill>
          <bgColor rgb="FFFFC000"/>
        </patternFill>
      </fill>
    </dxf>
    <dxf>
      <font>
        <b/>
        <i val="0"/>
        <color theme="0"/>
      </font>
      <fill>
        <patternFill>
          <bgColor rgb="FFFF9900"/>
        </patternFill>
      </fill>
    </dxf>
    <dxf>
      <font>
        <b/>
        <i val="0"/>
        <color theme="0"/>
      </font>
      <fill>
        <patternFill>
          <bgColor rgb="FFFF0000"/>
        </patternFill>
      </fill>
    </dxf>
    <dxf>
      <font>
        <b/>
        <i val="0"/>
        <color theme="0"/>
      </font>
      <fill>
        <patternFill>
          <bgColor rgb="FFFF0000"/>
        </patternFill>
      </fill>
    </dxf>
    <dxf>
      <font>
        <b/>
        <i val="0"/>
        <color theme="0" tint="-4.9989318521683403E-2"/>
      </font>
      <fill>
        <patternFill>
          <bgColor rgb="FFFF6600"/>
        </patternFill>
      </fill>
    </dxf>
    <dxf>
      <font>
        <b/>
        <i val="0"/>
        <color theme="0"/>
      </font>
      <fill>
        <patternFill>
          <bgColor rgb="FFF6BB00"/>
        </patternFill>
      </fill>
    </dxf>
    <dxf>
      <font>
        <b/>
        <i val="0"/>
        <color theme="1"/>
      </font>
      <fill>
        <patternFill>
          <bgColor rgb="FFFFFF00"/>
        </patternFill>
      </fill>
    </dxf>
    <dxf>
      <font>
        <b/>
        <i val="0"/>
        <color theme="1"/>
      </font>
      <fill>
        <patternFill>
          <bgColor rgb="FF00B050"/>
        </patternFill>
      </fill>
    </dxf>
  </dxfs>
  <tableStyles count="0" defaultTableStyle="TableStyleMedium2" defaultPivotStyle="PivotStyleLight16"/>
  <colors>
    <mruColors>
      <color rgb="FF00CC66"/>
      <color rgb="FFFFFF66"/>
      <color rgb="FF000099"/>
      <color rgb="FF003399"/>
      <color rgb="FFFFEEB7"/>
      <color rgb="FF0099CC"/>
      <color rgb="FFFFFF00"/>
      <color rgb="FFFFFF99"/>
      <color rgb="FFFFE79B"/>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png"/><Relationship Id="rId4"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77849</xdr:rowOff>
    </xdr:from>
    <xdr:to>
      <xdr:col>12</xdr:col>
      <xdr:colOff>569107</xdr:colOff>
      <xdr:row>1</xdr:row>
      <xdr:rowOff>153230</xdr:rowOff>
    </xdr:to>
    <xdr:pic>
      <xdr:nvPicPr>
        <xdr:cNvPr id="2" name="Imagem 1">
          <a:extLst>
            <a:ext uri="{FF2B5EF4-FFF2-40B4-BE49-F238E27FC236}">
              <a16:creationId xmlns:a16="http://schemas.microsoft.com/office/drawing/2014/main" id="{CBAAB698-E725-40F5-AA58-23C3A7D66E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77849"/>
          <a:ext cx="1178707" cy="284931"/>
        </a:xfrm>
        <a:prstGeom prst="rect">
          <a:avLst/>
        </a:prstGeom>
      </xdr:spPr>
    </xdr:pic>
    <xdr:clientData/>
  </xdr:twoCellAnchor>
  <xdr:twoCellAnchor editAs="oneCell">
    <xdr:from>
      <xdr:col>0</xdr:col>
      <xdr:colOff>28575</xdr:colOff>
      <xdr:row>0</xdr:row>
      <xdr:rowOff>77849</xdr:rowOff>
    </xdr:from>
    <xdr:to>
      <xdr:col>1</xdr:col>
      <xdr:colOff>597682</xdr:colOff>
      <xdr:row>1</xdr:row>
      <xdr:rowOff>172280</xdr:rowOff>
    </xdr:to>
    <xdr:pic>
      <xdr:nvPicPr>
        <xdr:cNvPr id="6" name="Imagem 5">
          <a:extLst>
            <a:ext uri="{FF2B5EF4-FFF2-40B4-BE49-F238E27FC236}">
              <a16:creationId xmlns:a16="http://schemas.microsoft.com/office/drawing/2014/main" id="{D3AD63A0-BF1D-48A0-A0BD-80AD186681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77849"/>
          <a:ext cx="1178707" cy="303981"/>
        </a:xfrm>
        <a:prstGeom prst="rect">
          <a:avLst/>
        </a:prstGeom>
      </xdr:spPr>
    </xdr:pic>
    <xdr:clientData/>
  </xdr:twoCellAnchor>
  <xdr:twoCellAnchor editAs="oneCell">
    <xdr:from>
      <xdr:col>8</xdr:col>
      <xdr:colOff>304800</xdr:colOff>
      <xdr:row>0</xdr:row>
      <xdr:rowOff>0</xdr:rowOff>
    </xdr:from>
    <xdr:to>
      <xdr:col>10</xdr:col>
      <xdr:colOff>226207</xdr:colOff>
      <xdr:row>1</xdr:row>
      <xdr:rowOff>94431</xdr:rowOff>
    </xdr:to>
    <xdr:pic>
      <xdr:nvPicPr>
        <xdr:cNvPr id="7" name="Imagem 6">
          <a:extLst>
            <a:ext uri="{FF2B5EF4-FFF2-40B4-BE49-F238E27FC236}">
              <a16:creationId xmlns:a16="http://schemas.microsoft.com/office/drawing/2014/main" id="{B923285D-D04F-4A4A-847A-C4A07A4767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0700" y="0"/>
          <a:ext cx="1216807" cy="303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68</xdr:col>
      <xdr:colOff>0</xdr:colOff>
      <xdr:row>52</xdr:row>
      <xdr:rowOff>0</xdr:rowOff>
    </xdr:from>
    <xdr:to>
      <xdr:col>86</xdr:col>
      <xdr:colOff>577850</xdr:colOff>
      <xdr:row>69</xdr:row>
      <xdr:rowOff>47626</xdr:rowOff>
    </xdr:to>
    <xdr:pic>
      <xdr:nvPicPr>
        <xdr:cNvPr id="65" name="Imagem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1"/>
        <a:stretch>
          <a:fillRect/>
        </a:stretch>
      </xdr:blipFill>
      <xdr:spPr>
        <a:xfrm>
          <a:off x="55416450" y="11096625"/>
          <a:ext cx="6024562" cy="3286125"/>
        </a:xfrm>
        <a:prstGeom prst="rect">
          <a:avLst/>
        </a:prstGeom>
      </xdr:spPr>
    </xdr:pic>
    <xdr:clientData/>
  </xdr:twoCellAnchor>
  <xdr:twoCellAnchor editAs="oneCell">
    <xdr:from>
      <xdr:col>3</xdr:col>
      <xdr:colOff>447675</xdr:colOff>
      <xdr:row>1</xdr:row>
      <xdr:rowOff>95250</xdr:rowOff>
    </xdr:from>
    <xdr:to>
      <xdr:col>6</xdr:col>
      <xdr:colOff>604428</xdr:colOff>
      <xdr:row>4</xdr:row>
      <xdr:rowOff>44884</xdr:rowOff>
    </xdr:to>
    <xdr:pic>
      <xdr:nvPicPr>
        <xdr:cNvPr id="50" name="Imagem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71700" y="285750"/>
          <a:ext cx="2137953" cy="521134"/>
        </a:xfrm>
        <a:prstGeom prst="rect">
          <a:avLst/>
        </a:prstGeom>
      </xdr:spPr>
    </xdr:pic>
    <xdr:clientData/>
  </xdr:twoCellAnchor>
  <xdr:twoCellAnchor>
    <xdr:from>
      <xdr:col>0</xdr:col>
      <xdr:colOff>124370</xdr:colOff>
      <xdr:row>0</xdr:row>
      <xdr:rowOff>123825</xdr:rowOff>
    </xdr:from>
    <xdr:to>
      <xdr:col>2</xdr:col>
      <xdr:colOff>161925</xdr:colOff>
      <xdr:row>5</xdr:row>
      <xdr:rowOff>173274</xdr:rowOff>
    </xdr:to>
    <xdr:pic>
      <xdr:nvPicPr>
        <xdr:cNvPr id="54" name="Imagem 53" descr="Image result for LOGO GOVERNO DO ESTADO RJ">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370" y="123825"/>
          <a:ext cx="1099196" cy="992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52</xdr:row>
      <xdr:rowOff>0</xdr:rowOff>
    </xdr:from>
    <xdr:to>
      <xdr:col>22</xdr:col>
      <xdr:colOff>304800</xdr:colOff>
      <xdr:row>53</xdr:row>
      <xdr:rowOff>114301</xdr:rowOff>
    </xdr:to>
    <xdr:sp macro="" textlink="">
      <xdr:nvSpPr>
        <xdr:cNvPr id="1039" name="AutoShape 15">
          <a:extLst>
            <a:ext uri="{FF2B5EF4-FFF2-40B4-BE49-F238E27FC236}">
              <a16:creationId xmlns:a16="http://schemas.microsoft.com/office/drawing/2014/main" id="{00000000-0008-0000-0100-00000F040000}"/>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68</xdr:col>
      <xdr:colOff>0</xdr:colOff>
      <xdr:row>48</xdr:row>
      <xdr:rowOff>0</xdr:rowOff>
    </xdr:from>
    <xdr:to>
      <xdr:col>77</xdr:col>
      <xdr:colOff>304800</xdr:colOff>
      <xdr:row>49</xdr:row>
      <xdr:rowOff>114300</xdr:rowOff>
    </xdr:to>
    <xdr:sp macro="" textlink="">
      <xdr:nvSpPr>
        <xdr:cNvPr id="1041" name="AutoShape 17">
          <a:extLst>
            <a:ext uri="{FF2B5EF4-FFF2-40B4-BE49-F238E27FC236}">
              <a16:creationId xmlns:a16="http://schemas.microsoft.com/office/drawing/2014/main" id="{00000000-0008-0000-0100-000011040000}"/>
            </a:ext>
          </a:extLst>
        </xdr:cNvPr>
        <xdr:cNvSpPr>
          <a:spLocks noChangeAspect="1" noChangeArrowheads="1"/>
        </xdr:cNvSpPr>
      </xdr:nvSpPr>
      <xdr:spPr bwMode="auto">
        <a:xfrm>
          <a:off x="93916500"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52</xdr:col>
      <xdr:colOff>0</xdr:colOff>
      <xdr:row>52</xdr:row>
      <xdr:rowOff>0</xdr:rowOff>
    </xdr:from>
    <xdr:ext cx="304800" cy="304800"/>
    <xdr:sp macro="" textlink="">
      <xdr:nvSpPr>
        <xdr:cNvPr id="32" name="AutoShape 15">
          <a:extLst>
            <a:ext uri="{FF2B5EF4-FFF2-40B4-BE49-F238E27FC236}">
              <a16:creationId xmlns:a16="http://schemas.microsoft.com/office/drawing/2014/main" id="{2C35FC83-EF8B-45DD-BDF2-AEC82398EE56}"/>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51</xdr:row>
      <xdr:rowOff>0</xdr:rowOff>
    </xdr:from>
    <xdr:ext cx="304800" cy="304800"/>
    <xdr:sp macro="" textlink="">
      <xdr:nvSpPr>
        <xdr:cNvPr id="33" name="AutoShape 15">
          <a:extLst>
            <a:ext uri="{FF2B5EF4-FFF2-40B4-BE49-F238E27FC236}">
              <a16:creationId xmlns:a16="http://schemas.microsoft.com/office/drawing/2014/main" id="{6F8B3364-DDB5-434C-97A7-775622593CD5}"/>
            </a:ext>
          </a:extLst>
        </xdr:cNvPr>
        <xdr:cNvSpPr>
          <a:spLocks noChangeAspect="1" noChangeArrowheads="1"/>
        </xdr:cNvSpPr>
      </xdr:nvSpPr>
      <xdr:spPr bwMode="auto">
        <a:xfrm>
          <a:off x="145351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52</xdr:row>
      <xdr:rowOff>0</xdr:rowOff>
    </xdr:from>
    <xdr:ext cx="304800" cy="304800"/>
    <xdr:sp macro="" textlink="">
      <xdr:nvSpPr>
        <xdr:cNvPr id="34" name="AutoShape 15">
          <a:extLst>
            <a:ext uri="{FF2B5EF4-FFF2-40B4-BE49-F238E27FC236}">
              <a16:creationId xmlns:a16="http://schemas.microsoft.com/office/drawing/2014/main" id="{098C7A74-5EF9-463C-B1AE-6A4A1A2749AA}"/>
            </a:ext>
          </a:extLst>
        </xdr:cNvPr>
        <xdr:cNvSpPr>
          <a:spLocks noChangeAspect="1" noChangeArrowheads="1"/>
        </xdr:cNvSpPr>
      </xdr:nvSpPr>
      <xdr:spPr bwMode="auto">
        <a:xfrm>
          <a:off x="710565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35" name="AutoShape 15">
          <a:extLst>
            <a:ext uri="{FF2B5EF4-FFF2-40B4-BE49-F238E27FC236}">
              <a16:creationId xmlns:a16="http://schemas.microsoft.com/office/drawing/2014/main" id="{7C597395-B4C4-42A6-88B0-A823B985CF33}"/>
            </a:ext>
          </a:extLst>
        </xdr:cNvPr>
        <xdr:cNvSpPr>
          <a:spLocks noChangeAspect="1" noChangeArrowheads="1"/>
        </xdr:cNvSpPr>
      </xdr:nvSpPr>
      <xdr:spPr bwMode="auto">
        <a:xfrm>
          <a:off x="133540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52</xdr:row>
      <xdr:rowOff>0</xdr:rowOff>
    </xdr:from>
    <xdr:ext cx="304800" cy="304800"/>
    <xdr:sp macro="" textlink="">
      <xdr:nvSpPr>
        <xdr:cNvPr id="37" name="AutoShape 15">
          <a:extLst>
            <a:ext uri="{FF2B5EF4-FFF2-40B4-BE49-F238E27FC236}">
              <a16:creationId xmlns:a16="http://schemas.microsoft.com/office/drawing/2014/main" id="{93726B2D-73E0-4EB4-8090-651973DC3101}"/>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52</xdr:col>
      <xdr:colOff>0</xdr:colOff>
      <xdr:row>52</xdr:row>
      <xdr:rowOff>0</xdr:rowOff>
    </xdr:from>
    <xdr:ext cx="304800" cy="304800"/>
    <xdr:sp macro="" textlink="">
      <xdr:nvSpPr>
        <xdr:cNvPr id="38" name="AutoShape 15">
          <a:extLst>
            <a:ext uri="{FF2B5EF4-FFF2-40B4-BE49-F238E27FC236}">
              <a16:creationId xmlns:a16="http://schemas.microsoft.com/office/drawing/2014/main" id="{9E02448F-3487-496F-BF39-CF89327F68A6}"/>
            </a:ext>
          </a:extLst>
        </xdr:cNvPr>
        <xdr:cNvSpPr>
          <a:spLocks noChangeAspect="1" noChangeArrowheads="1"/>
        </xdr:cNvSpPr>
      </xdr:nvSpPr>
      <xdr:spPr bwMode="auto">
        <a:xfrm>
          <a:off x="71056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52</xdr:col>
      <xdr:colOff>0</xdr:colOff>
      <xdr:row>52</xdr:row>
      <xdr:rowOff>0</xdr:rowOff>
    </xdr:from>
    <xdr:ext cx="304800" cy="304800"/>
    <xdr:sp macro="" textlink="">
      <xdr:nvSpPr>
        <xdr:cNvPr id="40" name="AutoShape 15">
          <a:extLst>
            <a:ext uri="{FF2B5EF4-FFF2-40B4-BE49-F238E27FC236}">
              <a16:creationId xmlns:a16="http://schemas.microsoft.com/office/drawing/2014/main" id="{7AEC4CE5-4043-4EF2-A7D4-A3453EC9472E}"/>
            </a:ext>
          </a:extLst>
        </xdr:cNvPr>
        <xdr:cNvSpPr>
          <a:spLocks noChangeAspect="1" noChangeArrowheads="1"/>
        </xdr:cNvSpPr>
      </xdr:nvSpPr>
      <xdr:spPr bwMode="auto">
        <a:xfrm>
          <a:off x="133540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48" name="AutoShape 15">
          <a:extLst>
            <a:ext uri="{FF2B5EF4-FFF2-40B4-BE49-F238E27FC236}">
              <a16:creationId xmlns:a16="http://schemas.microsoft.com/office/drawing/2014/main" id="{B25C161C-A1C7-4B6F-AE1E-3F0A0DDD34CB}"/>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49" name="AutoShape 15">
          <a:extLst>
            <a:ext uri="{FF2B5EF4-FFF2-40B4-BE49-F238E27FC236}">
              <a16:creationId xmlns:a16="http://schemas.microsoft.com/office/drawing/2014/main" id="{5DEE0E4A-4CDD-4F56-9D4A-06147EE7D4CD}"/>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51" name="AutoShape 15">
          <a:extLst>
            <a:ext uri="{FF2B5EF4-FFF2-40B4-BE49-F238E27FC236}">
              <a16:creationId xmlns:a16="http://schemas.microsoft.com/office/drawing/2014/main" id="{7499D57D-E2C3-410C-8E18-3F399F5A8D66}"/>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53" name="AutoShape 15">
          <a:extLst>
            <a:ext uri="{FF2B5EF4-FFF2-40B4-BE49-F238E27FC236}">
              <a16:creationId xmlns:a16="http://schemas.microsoft.com/office/drawing/2014/main" id="{6E66C636-CDE4-4B2B-9096-B3BCD9619625}"/>
            </a:ext>
          </a:extLst>
        </xdr:cNvPr>
        <xdr:cNvSpPr>
          <a:spLocks noChangeAspect="1" noChangeArrowheads="1"/>
        </xdr:cNvSpPr>
      </xdr:nvSpPr>
      <xdr:spPr bwMode="auto">
        <a:xfrm>
          <a:off x="196024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52</xdr:row>
      <xdr:rowOff>0</xdr:rowOff>
    </xdr:from>
    <xdr:ext cx="304800" cy="304800"/>
    <xdr:sp macro="" textlink="">
      <xdr:nvSpPr>
        <xdr:cNvPr id="30" name="AutoShape 13">
          <a:extLst>
            <a:ext uri="{FF2B5EF4-FFF2-40B4-BE49-F238E27FC236}">
              <a16:creationId xmlns:a16="http://schemas.microsoft.com/office/drawing/2014/main" id="{893D1524-7E58-4E02-8B15-B2BB4C7E8A85}"/>
            </a:ext>
          </a:extLst>
        </xdr:cNvPr>
        <xdr:cNvSpPr>
          <a:spLocks noChangeAspect="1" noChangeArrowheads="1"/>
        </xdr:cNvSpPr>
      </xdr:nvSpPr>
      <xdr:spPr bwMode="auto">
        <a:xfrm>
          <a:off x="2438400" y="838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52</xdr:row>
      <xdr:rowOff>0</xdr:rowOff>
    </xdr:from>
    <xdr:ext cx="304800" cy="304800"/>
    <xdr:sp macro="" textlink="">
      <xdr:nvSpPr>
        <xdr:cNvPr id="36" name="AutoShape 15">
          <a:extLst>
            <a:ext uri="{FF2B5EF4-FFF2-40B4-BE49-F238E27FC236}">
              <a16:creationId xmlns:a16="http://schemas.microsoft.com/office/drawing/2014/main" id="{CDE7E7DB-A5E9-4156-8CEC-47639CE7E486}"/>
            </a:ext>
          </a:extLst>
        </xdr:cNvPr>
        <xdr:cNvSpPr>
          <a:spLocks noChangeAspect="1" noChangeArrowheads="1"/>
        </xdr:cNvSpPr>
      </xdr:nvSpPr>
      <xdr:spPr bwMode="auto">
        <a:xfrm>
          <a:off x="133540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39" name="AutoShape 17">
          <a:extLst>
            <a:ext uri="{FF2B5EF4-FFF2-40B4-BE49-F238E27FC236}">
              <a16:creationId xmlns:a16="http://schemas.microsoft.com/office/drawing/2014/main" id="{7EB9C2E9-C744-4B3D-9BA8-B27860420019}"/>
            </a:ext>
          </a:extLst>
        </xdr:cNvPr>
        <xdr:cNvSpPr>
          <a:spLocks noChangeAspect="1" noChangeArrowheads="1"/>
        </xdr:cNvSpPr>
      </xdr:nvSpPr>
      <xdr:spPr bwMode="auto">
        <a:xfrm>
          <a:off x="44157900"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5743574" cy="9153525"/>
    <xdr:sp macro="" textlink="">
      <xdr:nvSpPr>
        <xdr:cNvPr id="41" name="CaixaDeTexto 40">
          <a:extLst>
            <a:ext uri="{FF2B5EF4-FFF2-40B4-BE49-F238E27FC236}">
              <a16:creationId xmlns:a16="http://schemas.microsoft.com/office/drawing/2014/main" id="{514A62C2-62F2-4F7E-BC55-4780D50A1043}"/>
            </a:ext>
          </a:extLst>
        </xdr:cNvPr>
        <xdr:cNvSpPr txBox="1"/>
      </xdr:nvSpPr>
      <xdr:spPr>
        <a:xfrm>
          <a:off x="43624501" y="57149"/>
          <a:ext cx="5743574" cy="9153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100" b="1">
              <a:solidFill>
                <a:schemeClr val="tx1"/>
              </a:solidFill>
              <a:effectLst/>
              <a:latin typeface="+mn-lt"/>
              <a:ea typeface="+mn-ea"/>
              <a:cs typeface="+mn-cs"/>
            </a:rPr>
            <a:t>29.0 - Deliberações de Segurança: </a:t>
          </a:r>
        </a:p>
        <a:p>
          <a:endParaRPr lang="pt-BR" sz="1100">
            <a:solidFill>
              <a:schemeClr val="tx1"/>
            </a:solidFill>
            <a:effectLst/>
            <a:latin typeface="+mn-lt"/>
            <a:ea typeface="+mn-ea"/>
            <a:cs typeface="+mn-cs"/>
          </a:endParaRPr>
        </a:p>
        <a:p>
          <a:pPr algn="l"/>
          <a:r>
            <a:rPr lang="pt-BR" sz="1100">
              <a:solidFill>
                <a:schemeClr val="tx1"/>
              </a:solidFill>
              <a:effectLst/>
              <a:latin typeface="+mn-lt"/>
              <a:ea typeface="+mn-ea"/>
              <a:cs typeface="+mn-cs"/>
            </a:rPr>
            <a:t>1 - Solicitar com antecedência mínima de 72h, o policiamento Interno e externo para seus jogos, e que se posicione no horário estabelecido para a abertura dos portões, providenciando para que o policiamento do campo seja feito exclusivamente por policiais fardados ou em caso de utilização de seguranças (STWARDS) informando ao delegado da partida a quantidade e identificando os mesmos.</a:t>
          </a:r>
        </a:p>
        <a:p>
          <a:pPr algn="l"/>
          <a:endParaRPr lang="pt-BR" sz="1100">
            <a:solidFill>
              <a:schemeClr val="tx1"/>
            </a:solidFill>
            <a:effectLst/>
            <a:latin typeface="+mn-lt"/>
            <a:ea typeface="+mn-ea"/>
            <a:cs typeface="+mn-cs"/>
          </a:endParaRPr>
        </a:p>
        <a:p>
          <a:pPr algn="l"/>
          <a:r>
            <a:rPr lang="pt-BR" sz="1100">
              <a:solidFill>
                <a:schemeClr val="tx1"/>
              </a:solidFill>
              <a:effectLst/>
              <a:latin typeface="+mn-lt"/>
              <a:ea typeface="+mn-ea"/>
              <a:cs typeface="+mn-cs"/>
            </a:rPr>
            <a:t>2 - A Fiscalização da área interna de competição e gramado, portões de acesso a vestiários, serão realizadas pela Policia Militar , com o auxilio dos delegados da </a:t>
          </a:r>
          <a:r>
            <a:rPr lang="pt-BR" sz="1100" b="1">
              <a:solidFill>
                <a:schemeClr val="tx1"/>
              </a:solidFill>
              <a:effectLst/>
              <a:latin typeface="+mn-lt"/>
              <a:ea typeface="+mn-ea"/>
              <a:cs typeface="+mn-cs"/>
            </a:rPr>
            <a:t>FFERJ</a:t>
          </a:r>
          <a:r>
            <a:rPr lang="pt-BR" sz="1100">
              <a:solidFill>
                <a:schemeClr val="tx1"/>
              </a:solidFill>
              <a:effectLst/>
              <a:latin typeface="+mn-lt"/>
              <a:ea typeface="+mn-ea"/>
              <a:cs typeface="+mn-cs"/>
            </a:rPr>
            <a:t>, e equipe de arbitragem. Pessoas portando crachás de acesso distribuído por entidade, que não tenham direito de permanecer na área de competição, assim como, diretores, dirigentes, funcionários e atletas que não constem na relação de partida dos clubes, serão identificadas e orientadas a não permanecerem, a insistência após identificação previa, ensejará no auxilio de força Policial para sua retirada.</a:t>
          </a:r>
        </a:p>
        <a:p>
          <a:pPr algn="l"/>
          <a:endParaRPr lang="pt-BR" sz="1100">
            <a:solidFill>
              <a:schemeClr val="tx1"/>
            </a:solidFill>
            <a:effectLst/>
            <a:latin typeface="+mn-lt"/>
            <a:ea typeface="+mn-ea"/>
            <a:cs typeface="+mn-cs"/>
          </a:endParaRPr>
        </a:p>
        <a:p>
          <a:pPr algn="l"/>
          <a:endParaRPr lang="pt-BR" sz="1100"/>
        </a:p>
      </xdr:txBody>
    </xdr:sp>
    <xdr:clientData/>
  </xdr:oneCellAnchor>
  <xdr:oneCellAnchor>
    <xdr:from>
      <xdr:col>52</xdr:col>
      <xdr:colOff>0</xdr:colOff>
      <xdr:row>52</xdr:row>
      <xdr:rowOff>0</xdr:rowOff>
    </xdr:from>
    <xdr:ext cx="304800" cy="304800"/>
    <xdr:sp macro="" textlink="">
      <xdr:nvSpPr>
        <xdr:cNvPr id="42" name="AutoShape 15">
          <a:extLst>
            <a:ext uri="{FF2B5EF4-FFF2-40B4-BE49-F238E27FC236}">
              <a16:creationId xmlns:a16="http://schemas.microsoft.com/office/drawing/2014/main" id="{7DC9C33B-E84C-4EFA-9540-3F989B9C2384}"/>
            </a:ext>
          </a:extLst>
        </xdr:cNvPr>
        <xdr:cNvSpPr>
          <a:spLocks noChangeAspect="1" noChangeArrowheads="1"/>
        </xdr:cNvSpPr>
      </xdr:nvSpPr>
      <xdr:spPr bwMode="auto">
        <a:xfrm>
          <a:off x="1960245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52</xdr:row>
      <xdr:rowOff>0</xdr:rowOff>
    </xdr:from>
    <xdr:ext cx="304800" cy="304800"/>
    <xdr:sp macro="" textlink="">
      <xdr:nvSpPr>
        <xdr:cNvPr id="43" name="AutoShape 15">
          <a:extLst>
            <a:ext uri="{FF2B5EF4-FFF2-40B4-BE49-F238E27FC236}">
              <a16:creationId xmlns:a16="http://schemas.microsoft.com/office/drawing/2014/main" id="{696470D5-5F3F-454C-85BA-BC1356B199D7}"/>
            </a:ext>
          </a:extLst>
        </xdr:cNvPr>
        <xdr:cNvSpPr>
          <a:spLocks noChangeAspect="1" noChangeArrowheads="1"/>
        </xdr:cNvSpPr>
      </xdr:nvSpPr>
      <xdr:spPr bwMode="auto">
        <a:xfrm>
          <a:off x="7105650" y="91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52</xdr:row>
      <xdr:rowOff>0</xdr:rowOff>
    </xdr:from>
    <xdr:ext cx="304800" cy="304800"/>
    <xdr:sp macro="" textlink="">
      <xdr:nvSpPr>
        <xdr:cNvPr id="44" name="AutoShape 15">
          <a:extLst>
            <a:ext uri="{FF2B5EF4-FFF2-40B4-BE49-F238E27FC236}">
              <a16:creationId xmlns:a16="http://schemas.microsoft.com/office/drawing/2014/main" id="{8403AE26-C146-4E7C-8E55-32C8A359C086}"/>
            </a:ext>
          </a:extLst>
        </xdr:cNvPr>
        <xdr:cNvSpPr>
          <a:spLocks noChangeAspect="1" noChangeArrowheads="1"/>
        </xdr:cNvSpPr>
      </xdr:nvSpPr>
      <xdr:spPr bwMode="auto">
        <a:xfrm>
          <a:off x="710565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45" name="AutoShape 15">
          <a:extLst>
            <a:ext uri="{FF2B5EF4-FFF2-40B4-BE49-F238E27FC236}">
              <a16:creationId xmlns:a16="http://schemas.microsoft.com/office/drawing/2014/main" id="{90B56A8F-8598-4859-8F7A-BE481374B150}"/>
            </a:ext>
          </a:extLst>
        </xdr:cNvPr>
        <xdr:cNvSpPr>
          <a:spLocks noChangeAspect="1" noChangeArrowheads="1"/>
        </xdr:cNvSpPr>
      </xdr:nvSpPr>
      <xdr:spPr bwMode="auto">
        <a:xfrm>
          <a:off x="32165925"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52</xdr:row>
      <xdr:rowOff>0</xdr:rowOff>
    </xdr:from>
    <xdr:ext cx="304800" cy="304800"/>
    <xdr:sp macro="" textlink="">
      <xdr:nvSpPr>
        <xdr:cNvPr id="46" name="AutoShape 15">
          <a:extLst>
            <a:ext uri="{FF2B5EF4-FFF2-40B4-BE49-F238E27FC236}">
              <a16:creationId xmlns:a16="http://schemas.microsoft.com/office/drawing/2014/main" id="{FC005C7F-E3E4-4A42-9C46-5FFF1F32CD6F}"/>
            </a:ext>
          </a:extLst>
        </xdr:cNvPr>
        <xdr:cNvSpPr>
          <a:spLocks noChangeAspect="1" noChangeArrowheads="1"/>
        </xdr:cNvSpPr>
      </xdr:nvSpPr>
      <xdr:spPr bwMode="auto">
        <a:xfrm>
          <a:off x="13354050"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52</xdr:col>
      <xdr:colOff>0</xdr:colOff>
      <xdr:row>52</xdr:row>
      <xdr:rowOff>0</xdr:rowOff>
    </xdr:from>
    <xdr:ext cx="304800" cy="304800"/>
    <xdr:sp macro="" textlink="">
      <xdr:nvSpPr>
        <xdr:cNvPr id="47" name="AutoShape 15">
          <a:extLst>
            <a:ext uri="{FF2B5EF4-FFF2-40B4-BE49-F238E27FC236}">
              <a16:creationId xmlns:a16="http://schemas.microsoft.com/office/drawing/2014/main" id="{FDD52785-E3E8-4F56-B571-06C0A4C7D676}"/>
            </a:ext>
          </a:extLst>
        </xdr:cNvPr>
        <xdr:cNvSpPr>
          <a:spLocks noChangeAspect="1" noChangeArrowheads="1"/>
        </xdr:cNvSpPr>
      </xdr:nvSpPr>
      <xdr:spPr bwMode="auto">
        <a:xfrm>
          <a:off x="1960245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52</xdr:col>
      <xdr:colOff>0</xdr:colOff>
      <xdr:row>52</xdr:row>
      <xdr:rowOff>0</xdr:rowOff>
    </xdr:from>
    <xdr:ext cx="304800" cy="304800"/>
    <xdr:sp macro="" textlink="">
      <xdr:nvSpPr>
        <xdr:cNvPr id="55" name="AutoShape 15">
          <a:extLst>
            <a:ext uri="{FF2B5EF4-FFF2-40B4-BE49-F238E27FC236}">
              <a16:creationId xmlns:a16="http://schemas.microsoft.com/office/drawing/2014/main" id="{FA1EDE1B-8B8C-4669-AC03-8EC78C98DECE}"/>
            </a:ext>
          </a:extLst>
        </xdr:cNvPr>
        <xdr:cNvSpPr>
          <a:spLocks noChangeAspect="1" noChangeArrowheads="1"/>
        </xdr:cNvSpPr>
      </xdr:nvSpPr>
      <xdr:spPr bwMode="auto">
        <a:xfrm>
          <a:off x="1960245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56" name="AutoShape 15">
          <a:extLst>
            <a:ext uri="{FF2B5EF4-FFF2-40B4-BE49-F238E27FC236}">
              <a16:creationId xmlns:a16="http://schemas.microsoft.com/office/drawing/2014/main" id="{69B2DEC2-29A0-403C-88B2-EACB37A18D01}"/>
            </a:ext>
          </a:extLst>
        </xdr:cNvPr>
        <xdr:cNvSpPr>
          <a:spLocks noChangeAspect="1" noChangeArrowheads="1"/>
        </xdr:cNvSpPr>
      </xdr:nvSpPr>
      <xdr:spPr bwMode="auto">
        <a:xfrm>
          <a:off x="38414325"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57" name="AutoShape 15">
          <a:extLst>
            <a:ext uri="{FF2B5EF4-FFF2-40B4-BE49-F238E27FC236}">
              <a16:creationId xmlns:a16="http://schemas.microsoft.com/office/drawing/2014/main" id="{DBE6BA50-566E-48A7-AA15-21991676D85E}"/>
            </a:ext>
          </a:extLst>
        </xdr:cNvPr>
        <xdr:cNvSpPr>
          <a:spLocks noChangeAspect="1" noChangeArrowheads="1"/>
        </xdr:cNvSpPr>
      </xdr:nvSpPr>
      <xdr:spPr bwMode="auto">
        <a:xfrm>
          <a:off x="38414325"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58" name="AutoShape 15">
          <a:extLst>
            <a:ext uri="{FF2B5EF4-FFF2-40B4-BE49-F238E27FC236}">
              <a16:creationId xmlns:a16="http://schemas.microsoft.com/office/drawing/2014/main" id="{EF12FB36-4AB5-4C1D-8BB2-75A9430D5D8C}"/>
            </a:ext>
          </a:extLst>
        </xdr:cNvPr>
        <xdr:cNvSpPr>
          <a:spLocks noChangeAspect="1" noChangeArrowheads="1"/>
        </xdr:cNvSpPr>
      </xdr:nvSpPr>
      <xdr:spPr bwMode="auto">
        <a:xfrm>
          <a:off x="38414325"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59" name="AutoShape 15">
          <a:extLst>
            <a:ext uri="{FF2B5EF4-FFF2-40B4-BE49-F238E27FC236}">
              <a16:creationId xmlns:a16="http://schemas.microsoft.com/office/drawing/2014/main" id="{1F3F3777-8ABB-4B72-9593-5FA0D910C8D6}"/>
            </a:ext>
          </a:extLst>
        </xdr:cNvPr>
        <xdr:cNvSpPr>
          <a:spLocks noChangeAspect="1" noChangeArrowheads="1"/>
        </xdr:cNvSpPr>
      </xdr:nvSpPr>
      <xdr:spPr bwMode="auto">
        <a:xfrm>
          <a:off x="38414325"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52</xdr:row>
      <xdr:rowOff>0</xdr:rowOff>
    </xdr:from>
    <xdr:ext cx="304800" cy="304800"/>
    <xdr:sp macro="" textlink="">
      <xdr:nvSpPr>
        <xdr:cNvPr id="61" name="AutoShape 5" descr="Flu deixa vitória escapar contra o Avaí e ainda corre risco de ...">
          <a:extLst>
            <a:ext uri="{FF2B5EF4-FFF2-40B4-BE49-F238E27FC236}">
              <a16:creationId xmlns:a16="http://schemas.microsoft.com/office/drawing/2014/main" id="{01202BBB-45ED-491F-B466-577CEE4463FB}"/>
            </a:ext>
          </a:extLst>
        </xdr:cNvPr>
        <xdr:cNvSpPr>
          <a:spLocks noChangeAspect="1" noChangeArrowheads="1"/>
        </xdr:cNvSpPr>
      </xdr:nvSpPr>
      <xdr:spPr bwMode="auto">
        <a:xfrm>
          <a:off x="47625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66" name="AutoShape 15">
          <a:extLst>
            <a:ext uri="{FF2B5EF4-FFF2-40B4-BE49-F238E27FC236}">
              <a16:creationId xmlns:a16="http://schemas.microsoft.com/office/drawing/2014/main" id="{EB64F5B8-6DDA-4969-BABE-458E35ED4ACC}"/>
            </a:ext>
          </a:extLst>
        </xdr:cNvPr>
        <xdr:cNvSpPr>
          <a:spLocks noChangeAspect="1" noChangeArrowheads="1"/>
        </xdr:cNvSpPr>
      </xdr:nvSpPr>
      <xdr:spPr bwMode="auto">
        <a:xfrm>
          <a:off x="16002000" y="990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304800"/>
    <xdr:sp macro="" textlink="">
      <xdr:nvSpPr>
        <xdr:cNvPr id="67" name="AutoShape 15">
          <a:extLst>
            <a:ext uri="{FF2B5EF4-FFF2-40B4-BE49-F238E27FC236}">
              <a16:creationId xmlns:a16="http://schemas.microsoft.com/office/drawing/2014/main" id="{7293F085-74FB-4E4E-8BA4-1DF785E19E86}"/>
            </a:ext>
          </a:extLst>
        </xdr:cNvPr>
        <xdr:cNvSpPr>
          <a:spLocks noChangeAspect="1" noChangeArrowheads="1"/>
        </xdr:cNvSpPr>
      </xdr:nvSpPr>
      <xdr:spPr bwMode="auto">
        <a:xfrm>
          <a:off x="16002000" y="1009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304800"/>
    <xdr:sp macro="" textlink="">
      <xdr:nvSpPr>
        <xdr:cNvPr id="68" name="AutoShape 15">
          <a:extLst>
            <a:ext uri="{FF2B5EF4-FFF2-40B4-BE49-F238E27FC236}">
              <a16:creationId xmlns:a16="http://schemas.microsoft.com/office/drawing/2014/main" id="{F20C58A9-F473-46B4-9EDF-F46DE728A6A8}"/>
            </a:ext>
          </a:extLst>
        </xdr:cNvPr>
        <xdr:cNvSpPr>
          <a:spLocks noChangeAspect="1" noChangeArrowheads="1"/>
        </xdr:cNvSpPr>
      </xdr:nvSpPr>
      <xdr:spPr bwMode="auto">
        <a:xfrm>
          <a:off x="16002000" y="1981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304800"/>
    <xdr:sp macro="" textlink="">
      <xdr:nvSpPr>
        <xdr:cNvPr id="69" name="AutoShape 15">
          <a:extLst>
            <a:ext uri="{FF2B5EF4-FFF2-40B4-BE49-F238E27FC236}">
              <a16:creationId xmlns:a16="http://schemas.microsoft.com/office/drawing/2014/main" id="{BEBCA952-5ED8-446C-9329-7A52B692CBE4}"/>
            </a:ext>
          </a:extLst>
        </xdr:cNvPr>
        <xdr:cNvSpPr>
          <a:spLocks noChangeAspect="1" noChangeArrowheads="1"/>
        </xdr:cNvSpPr>
      </xdr:nvSpPr>
      <xdr:spPr bwMode="auto">
        <a:xfrm>
          <a:off x="16002000" y="2000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72" name="AutoShape 15">
          <a:extLst>
            <a:ext uri="{FF2B5EF4-FFF2-40B4-BE49-F238E27FC236}">
              <a16:creationId xmlns:a16="http://schemas.microsoft.com/office/drawing/2014/main" id="{793C0050-D001-4596-B40F-F1617A1B9BBE}"/>
            </a:ext>
          </a:extLst>
        </xdr:cNvPr>
        <xdr:cNvSpPr>
          <a:spLocks noChangeAspect="1" noChangeArrowheads="1"/>
        </xdr:cNvSpPr>
      </xdr:nvSpPr>
      <xdr:spPr bwMode="auto">
        <a:xfrm>
          <a:off x="41294844" y="1000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73" name="AutoShape 15">
          <a:extLst>
            <a:ext uri="{FF2B5EF4-FFF2-40B4-BE49-F238E27FC236}">
              <a16:creationId xmlns:a16="http://schemas.microsoft.com/office/drawing/2014/main" id="{C3264C84-75D3-4F15-8370-71859DF791E1}"/>
            </a:ext>
          </a:extLst>
        </xdr:cNvPr>
        <xdr:cNvSpPr>
          <a:spLocks noChangeAspect="1" noChangeArrowheads="1"/>
        </xdr:cNvSpPr>
      </xdr:nvSpPr>
      <xdr:spPr bwMode="auto">
        <a:xfrm>
          <a:off x="41294844" y="1980406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76" name="AutoShape 15">
          <a:extLst>
            <a:ext uri="{FF2B5EF4-FFF2-40B4-BE49-F238E27FC236}">
              <a16:creationId xmlns:a16="http://schemas.microsoft.com/office/drawing/2014/main" id="{965B1494-A416-438C-B75D-810B73098637}"/>
            </a:ext>
          </a:extLst>
        </xdr:cNvPr>
        <xdr:cNvSpPr>
          <a:spLocks noChangeAspect="1" noChangeArrowheads="1"/>
        </xdr:cNvSpPr>
      </xdr:nvSpPr>
      <xdr:spPr bwMode="auto">
        <a:xfrm>
          <a:off x="47992109" y="1000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77" name="AutoShape 15">
          <a:extLst>
            <a:ext uri="{FF2B5EF4-FFF2-40B4-BE49-F238E27FC236}">
              <a16:creationId xmlns:a16="http://schemas.microsoft.com/office/drawing/2014/main" id="{9FD6C672-0432-4494-881C-73DBE07C991C}"/>
            </a:ext>
          </a:extLst>
        </xdr:cNvPr>
        <xdr:cNvSpPr>
          <a:spLocks noChangeAspect="1" noChangeArrowheads="1"/>
        </xdr:cNvSpPr>
      </xdr:nvSpPr>
      <xdr:spPr bwMode="auto">
        <a:xfrm>
          <a:off x="47992109" y="1980406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81" name="AutoShape 15">
          <a:extLst>
            <a:ext uri="{FF2B5EF4-FFF2-40B4-BE49-F238E27FC236}">
              <a16:creationId xmlns:a16="http://schemas.microsoft.com/office/drawing/2014/main" id="{D699C863-1C39-4D09-865D-9DCBC697BF75}"/>
            </a:ext>
          </a:extLst>
        </xdr:cNvPr>
        <xdr:cNvSpPr>
          <a:spLocks noChangeAspect="1" noChangeArrowheads="1"/>
        </xdr:cNvSpPr>
      </xdr:nvSpPr>
      <xdr:spPr bwMode="auto">
        <a:xfrm>
          <a:off x="54689375" y="1000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0</xdr:colOff>
      <xdr:row>52</xdr:row>
      <xdr:rowOff>0</xdr:rowOff>
    </xdr:from>
    <xdr:ext cx="304800" cy="304800"/>
    <xdr:sp macro="" textlink="">
      <xdr:nvSpPr>
        <xdr:cNvPr id="82" name="AutoShape 15">
          <a:extLst>
            <a:ext uri="{FF2B5EF4-FFF2-40B4-BE49-F238E27FC236}">
              <a16:creationId xmlns:a16="http://schemas.microsoft.com/office/drawing/2014/main" id="{9EC75D0C-3B50-42DC-9874-BD5D49E17DFD}"/>
            </a:ext>
          </a:extLst>
        </xdr:cNvPr>
        <xdr:cNvSpPr>
          <a:spLocks noChangeAspect="1" noChangeArrowheads="1"/>
        </xdr:cNvSpPr>
      </xdr:nvSpPr>
      <xdr:spPr bwMode="auto">
        <a:xfrm>
          <a:off x="54689375" y="1980406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41</xdr:col>
      <xdr:colOff>28575</xdr:colOff>
      <xdr:row>0</xdr:row>
      <xdr:rowOff>77849</xdr:rowOff>
    </xdr:from>
    <xdr:to>
      <xdr:col>42</xdr:col>
      <xdr:colOff>502432</xdr:colOff>
      <xdr:row>2</xdr:row>
      <xdr:rowOff>830</xdr:rowOff>
    </xdr:to>
    <xdr:pic>
      <xdr:nvPicPr>
        <xdr:cNvPr id="94" name="Imagem 93">
          <a:extLst>
            <a:ext uri="{FF2B5EF4-FFF2-40B4-BE49-F238E27FC236}">
              <a16:creationId xmlns:a16="http://schemas.microsoft.com/office/drawing/2014/main" id="{5BB7A2E0-36D9-4640-82BB-43DD10DEBD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77849"/>
          <a:ext cx="1045357" cy="303981"/>
        </a:xfrm>
        <a:prstGeom prst="rect">
          <a:avLst/>
        </a:prstGeom>
      </xdr:spPr>
    </xdr:pic>
    <xdr:clientData/>
  </xdr:twoCellAnchor>
  <xdr:twoCellAnchor editAs="oneCell">
    <xdr:from>
      <xdr:col>53</xdr:col>
      <xdr:colOff>0</xdr:colOff>
      <xdr:row>1</xdr:row>
      <xdr:rowOff>0</xdr:rowOff>
    </xdr:from>
    <xdr:to>
      <xdr:col>60</xdr:col>
      <xdr:colOff>902890</xdr:colOff>
      <xdr:row>5</xdr:row>
      <xdr:rowOff>188051</xdr:rowOff>
    </xdr:to>
    <xdr:pic>
      <xdr:nvPicPr>
        <xdr:cNvPr id="2" name="Imagem 1">
          <a:extLst>
            <a:ext uri="{FF2B5EF4-FFF2-40B4-BE49-F238E27FC236}">
              <a16:creationId xmlns:a16="http://schemas.microsoft.com/office/drawing/2014/main" id="{BC2C47A0-B716-4574-9478-C799C4048C58}"/>
            </a:ext>
          </a:extLst>
        </xdr:cNvPr>
        <xdr:cNvPicPr>
          <a:picLocks noChangeAspect="1"/>
        </xdr:cNvPicPr>
      </xdr:nvPicPr>
      <xdr:blipFill>
        <a:blip xmlns:r="http://schemas.openxmlformats.org/officeDocument/2006/relationships" r:embed="rId4"/>
        <a:stretch>
          <a:fillRect/>
        </a:stretch>
      </xdr:blipFill>
      <xdr:spPr>
        <a:xfrm>
          <a:off x="34230469" y="188516"/>
          <a:ext cx="6111875" cy="942113"/>
        </a:xfrm>
        <a:prstGeom prst="rect">
          <a:avLst/>
        </a:prstGeom>
      </xdr:spPr>
    </xdr:pic>
    <xdr:clientData/>
  </xdr:twoCellAnchor>
  <xdr:twoCellAnchor editAs="oneCell">
    <xdr:from>
      <xdr:col>8</xdr:col>
      <xdr:colOff>400050</xdr:colOff>
      <xdr:row>0</xdr:row>
      <xdr:rowOff>47625</xdr:rowOff>
    </xdr:from>
    <xdr:to>
      <xdr:col>9</xdr:col>
      <xdr:colOff>904875</xdr:colOff>
      <xdr:row>6</xdr:row>
      <xdr:rowOff>66675</xdr:rowOff>
    </xdr:to>
    <xdr:pic>
      <xdr:nvPicPr>
        <xdr:cNvPr id="2710" name="Picture 662">
          <a:extLst>
            <a:ext uri="{FF2B5EF4-FFF2-40B4-BE49-F238E27FC236}">
              <a16:creationId xmlns:a16="http://schemas.microsoft.com/office/drawing/2014/main" id="{AC8035DA-FBA6-4706-BB08-31AC527B651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57775" y="47625"/>
          <a:ext cx="1095375"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555624</xdr:colOff>
      <xdr:row>19</xdr:row>
      <xdr:rowOff>15470</xdr:rowOff>
    </xdr:from>
    <xdr:to>
      <xdr:col>4</xdr:col>
      <xdr:colOff>28972</xdr:colOff>
      <xdr:row>24</xdr:row>
      <xdr:rowOff>151605</xdr:rowOff>
    </xdr:to>
    <xdr:pic>
      <xdr:nvPicPr>
        <xdr:cNvPr id="78" name="Imagem 77">
          <a:extLst>
            <a:ext uri="{FF2B5EF4-FFF2-40B4-BE49-F238E27FC236}">
              <a16:creationId xmlns:a16="http://schemas.microsoft.com/office/drawing/2014/main" id="{CC62376B-3107-400A-BAAF-795B6200F2E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17265" y="3597267"/>
          <a:ext cx="783035" cy="890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xdr:row>
      <xdr:rowOff>0</xdr:rowOff>
    </xdr:from>
    <xdr:to>
      <xdr:col>6</xdr:col>
      <xdr:colOff>64294</xdr:colOff>
      <xdr:row>18</xdr:row>
      <xdr:rowOff>9525</xdr:rowOff>
    </xdr:to>
    <xdr:pic>
      <xdr:nvPicPr>
        <xdr:cNvPr id="79" name="Picture 25">
          <a:extLst>
            <a:ext uri="{FF2B5EF4-FFF2-40B4-BE49-F238E27FC236}">
              <a16:creationId xmlns:a16="http://schemas.microsoft.com/office/drawing/2014/main" id="{6872817E-34B9-48DC-940D-542D724A861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71328" y="1885156"/>
          <a:ext cx="1383904" cy="151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466329</xdr:colOff>
      <xdr:row>19</xdr:row>
      <xdr:rowOff>0</xdr:rowOff>
    </xdr:from>
    <xdr:to>
      <xdr:col>7</xdr:col>
      <xdr:colOff>106760</xdr:colOff>
      <xdr:row>25</xdr:row>
      <xdr:rowOff>0</xdr:rowOff>
    </xdr:to>
    <xdr:pic>
      <xdr:nvPicPr>
        <xdr:cNvPr id="62" name="Imagem 61" descr="Fluminense - RJ">
          <a:extLst>
            <a:ext uri="{FF2B5EF4-FFF2-40B4-BE49-F238E27FC236}">
              <a16:creationId xmlns:a16="http://schemas.microsoft.com/office/drawing/2014/main" id="{20D97850-290C-3D52-655B-36817C4D4E7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02423" y="3581797"/>
          <a:ext cx="950118" cy="942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853279</xdr:colOff>
      <xdr:row>18</xdr:row>
      <xdr:rowOff>8102</xdr:rowOff>
    </xdr:from>
    <xdr:to>
      <xdr:col>51</xdr:col>
      <xdr:colOff>575467</xdr:colOff>
      <xdr:row>28</xdr:row>
      <xdr:rowOff>168672</xdr:rowOff>
    </xdr:to>
    <xdr:pic>
      <xdr:nvPicPr>
        <xdr:cNvPr id="5" name="Imagem 4">
          <a:extLst>
            <a:ext uri="{FF2B5EF4-FFF2-40B4-BE49-F238E27FC236}">
              <a16:creationId xmlns:a16="http://schemas.microsoft.com/office/drawing/2014/main" id="{2C184AC6-7758-05B7-9B8B-0DE680FA027E}"/>
            </a:ext>
          </a:extLst>
        </xdr:cNvPr>
        <xdr:cNvPicPr>
          <a:picLocks noChangeAspect="1"/>
        </xdr:cNvPicPr>
      </xdr:nvPicPr>
      <xdr:blipFill>
        <a:blip xmlns:r="http://schemas.openxmlformats.org/officeDocument/2006/relationships" r:embed="rId9"/>
        <a:stretch>
          <a:fillRect/>
        </a:stretch>
      </xdr:blipFill>
      <xdr:spPr>
        <a:xfrm>
          <a:off x="20141404" y="3401383"/>
          <a:ext cx="6826251" cy="1867133"/>
        </a:xfrm>
        <a:prstGeom prst="rect">
          <a:avLst/>
        </a:prstGeom>
      </xdr:spPr>
    </xdr:pic>
    <xdr:clientData/>
  </xdr:twoCellAnchor>
  <xdr:twoCellAnchor editAs="oneCell">
    <xdr:from>
      <xdr:col>41</xdr:col>
      <xdr:colOff>29766</xdr:colOff>
      <xdr:row>28</xdr:row>
      <xdr:rowOff>178662</xdr:rowOff>
    </xdr:from>
    <xdr:to>
      <xdr:col>45</xdr:col>
      <xdr:colOff>744140</xdr:colOff>
      <xdr:row>38</xdr:row>
      <xdr:rowOff>148828</xdr:rowOff>
    </xdr:to>
    <xdr:pic>
      <xdr:nvPicPr>
        <xdr:cNvPr id="8" name="Imagem 7">
          <a:extLst>
            <a:ext uri="{FF2B5EF4-FFF2-40B4-BE49-F238E27FC236}">
              <a16:creationId xmlns:a16="http://schemas.microsoft.com/office/drawing/2014/main" id="{848AD839-8493-4410-3F7B-595D90018785}"/>
            </a:ext>
          </a:extLst>
        </xdr:cNvPr>
        <xdr:cNvPicPr>
          <a:picLocks noChangeAspect="1"/>
        </xdr:cNvPicPr>
      </xdr:nvPicPr>
      <xdr:blipFill>
        <a:blip xmlns:r="http://schemas.openxmlformats.org/officeDocument/2006/relationships" r:embed="rId10"/>
        <a:stretch>
          <a:fillRect/>
        </a:stretch>
      </xdr:blipFill>
      <xdr:spPr>
        <a:xfrm>
          <a:off x="20171172" y="5278506"/>
          <a:ext cx="3313906" cy="1855322"/>
        </a:xfrm>
        <a:prstGeom prst="rect">
          <a:avLst/>
        </a:prstGeom>
      </xdr:spPr>
    </xdr:pic>
    <xdr:clientData/>
  </xdr:twoCellAnchor>
  <xdr:twoCellAnchor editAs="oneCell">
    <xdr:from>
      <xdr:col>45</xdr:col>
      <xdr:colOff>754060</xdr:colOff>
      <xdr:row>28</xdr:row>
      <xdr:rowOff>142486</xdr:rowOff>
    </xdr:from>
    <xdr:to>
      <xdr:col>51</xdr:col>
      <xdr:colOff>565545</xdr:colOff>
      <xdr:row>39</xdr:row>
      <xdr:rowOff>29765</xdr:rowOff>
    </xdr:to>
    <xdr:pic>
      <xdr:nvPicPr>
        <xdr:cNvPr id="9" name="Imagem 8">
          <a:extLst>
            <a:ext uri="{FF2B5EF4-FFF2-40B4-BE49-F238E27FC236}">
              <a16:creationId xmlns:a16="http://schemas.microsoft.com/office/drawing/2014/main" id="{7F16AE2E-B128-7A30-A085-D649D2B70941}"/>
            </a:ext>
          </a:extLst>
        </xdr:cNvPr>
        <xdr:cNvPicPr>
          <a:picLocks noChangeAspect="1"/>
        </xdr:cNvPicPr>
      </xdr:nvPicPr>
      <xdr:blipFill>
        <a:blip xmlns:r="http://schemas.openxmlformats.org/officeDocument/2006/relationships" r:embed="rId11"/>
        <a:stretch>
          <a:fillRect/>
        </a:stretch>
      </xdr:blipFill>
      <xdr:spPr>
        <a:xfrm>
          <a:off x="23494998" y="5242330"/>
          <a:ext cx="3462735" cy="1960951"/>
        </a:xfrm>
        <a:prstGeom prst="rect">
          <a:avLst/>
        </a:prstGeom>
      </xdr:spPr>
    </xdr:pic>
    <xdr:clientData/>
  </xdr:twoCellAnchor>
  <xdr:twoCellAnchor editAs="oneCell">
    <xdr:from>
      <xdr:col>29</xdr:col>
      <xdr:colOff>838317</xdr:colOff>
      <xdr:row>39</xdr:row>
      <xdr:rowOff>39688</xdr:rowOff>
    </xdr:from>
    <xdr:to>
      <xdr:col>46</xdr:col>
      <xdr:colOff>19844</xdr:colOff>
      <xdr:row>49</xdr:row>
      <xdr:rowOff>178594</xdr:rowOff>
    </xdr:to>
    <xdr:pic>
      <xdr:nvPicPr>
        <xdr:cNvPr id="10" name="Imagem 9">
          <a:extLst>
            <a:ext uri="{FF2B5EF4-FFF2-40B4-BE49-F238E27FC236}">
              <a16:creationId xmlns:a16="http://schemas.microsoft.com/office/drawing/2014/main" id="{DC281D1E-2A9E-6863-3227-3E61711FDF81}"/>
            </a:ext>
          </a:extLst>
        </xdr:cNvPr>
        <xdr:cNvPicPr>
          <a:picLocks noChangeAspect="1"/>
        </xdr:cNvPicPr>
      </xdr:nvPicPr>
      <xdr:blipFill>
        <a:blip xmlns:r="http://schemas.openxmlformats.org/officeDocument/2006/relationships" r:embed="rId12"/>
        <a:stretch>
          <a:fillRect/>
        </a:stretch>
      </xdr:blipFill>
      <xdr:spPr>
        <a:xfrm>
          <a:off x="20126442" y="7213204"/>
          <a:ext cx="3408246" cy="2024062"/>
        </a:xfrm>
        <a:prstGeom prst="rect">
          <a:avLst/>
        </a:prstGeom>
      </xdr:spPr>
    </xdr:pic>
    <xdr:clientData/>
  </xdr:twoCellAnchor>
  <xdr:twoCellAnchor editAs="oneCell">
    <xdr:from>
      <xdr:col>45</xdr:col>
      <xdr:colOff>765661</xdr:colOff>
      <xdr:row>38</xdr:row>
      <xdr:rowOff>178592</xdr:rowOff>
    </xdr:from>
    <xdr:to>
      <xdr:col>51</xdr:col>
      <xdr:colOff>555625</xdr:colOff>
      <xdr:row>50</xdr:row>
      <xdr:rowOff>-1</xdr:rowOff>
    </xdr:to>
    <xdr:pic>
      <xdr:nvPicPr>
        <xdr:cNvPr id="11" name="Imagem 10">
          <a:extLst>
            <a:ext uri="{FF2B5EF4-FFF2-40B4-BE49-F238E27FC236}">
              <a16:creationId xmlns:a16="http://schemas.microsoft.com/office/drawing/2014/main" id="{9069739C-8F83-A7E7-0CBC-76758F0FFF7D}"/>
            </a:ext>
          </a:extLst>
        </xdr:cNvPr>
        <xdr:cNvPicPr>
          <a:picLocks noChangeAspect="1"/>
        </xdr:cNvPicPr>
      </xdr:nvPicPr>
      <xdr:blipFill>
        <a:blip xmlns:r="http://schemas.openxmlformats.org/officeDocument/2006/relationships" r:embed="rId13"/>
        <a:stretch>
          <a:fillRect/>
        </a:stretch>
      </xdr:blipFill>
      <xdr:spPr>
        <a:xfrm>
          <a:off x="23506599" y="7163592"/>
          <a:ext cx="3441214" cy="2083595"/>
        </a:xfrm>
        <a:prstGeom prst="rect">
          <a:avLst/>
        </a:prstGeom>
      </xdr:spPr>
    </xdr:pic>
    <xdr:clientData/>
  </xdr:twoCellAnchor>
  <xdr:twoCellAnchor editAs="oneCell">
    <xdr:from>
      <xdr:col>57</xdr:col>
      <xdr:colOff>39687</xdr:colOff>
      <xdr:row>28</xdr:row>
      <xdr:rowOff>41601</xdr:rowOff>
    </xdr:from>
    <xdr:to>
      <xdr:col>60</xdr:col>
      <xdr:colOff>912811</xdr:colOff>
      <xdr:row>35</xdr:row>
      <xdr:rowOff>148828</xdr:rowOff>
    </xdr:to>
    <xdr:pic>
      <xdr:nvPicPr>
        <xdr:cNvPr id="14" name="Imagem 13">
          <a:extLst>
            <a:ext uri="{FF2B5EF4-FFF2-40B4-BE49-F238E27FC236}">
              <a16:creationId xmlns:a16="http://schemas.microsoft.com/office/drawing/2014/main" id="{E338C975-FB3E-23D0-2AAE-1ED9A5D60EEE}"/>
            </a:ext>
          </a:extLst>
        </xdr:cNvPr>
        <xdr:cNvPicPr>
          <a:picLocks noChangeAspect="1"/>
        </xdr:cNvPicPr>
      </xdr:nvPicPr>
      <xdr:blipFill>
        <a:blip xmlns:r="http://schemas.openxmlformats.org/officeDocument/2006/relationships" r:embed="rId14"/>
        <a:stretch>
          <a:fillRect/>
        </a:stretch>
      </xdr:blipFill>
      <xdr:spPr>
        <a:xfrm>
          <a:off x="30906640" y="5141445"/>
          <a:ext cx="2897187" cy="1426836"/>
        </a:xfrm>
        <a:prstGeom prst="rect">
          <a:avLst/>
        </a:prstGeom>
      </xdr:spPr>
    </xdr:pic>
    <xdr:clientData/>
  </xdr:twoCellAnchor>
  <xdr:twoCellAnchor editAs="oneCell">
    <xdr:from>
      <xdr:col>119</xdr:col>
      <xdr:colOff>9920</xdr:colOff>
      <xdr:row>27</xdr:row>
      <xdr:rowOff>41141</xdr:rowOff>
    </xdr:from>
    <xdr:to>
      <xdr:col>126</xdr:col>
      <xdr:colOff>625077</xdr:colOff>
      <xdr:row>35</xdr:row>
      <xdr:rowOff>9921</xdr:rowOff>
    </xdr:to>
    <xdr:pic>
      <xdr:nvPicPr>
        <xdr:cNvPr id="15" name="Imagem 14">
          <a:extLst>
            <a:ext uri="{FF2B5EF4-FFF2-40B4-BE49-F238E27FC236}">
              <a16:creationId xmlns:a16="http://schemas.microsoft.com/office/drawing/2014/main" id="{D97D2A27-9D5C-BC36-27A5-C184B0D1F02E}"/>
            </a:ext>
          </a:extLst>
        </xdr:cNvPr>
        <xdr:cNvPicPr>
          <a:picLocks noChangeAspect="1"/>
        </xdr:cNvPicPr>
      </xdr:nvPicPr>
      <xdr:blipFill>
        <a:blip xmlns:r="http://schemas.openxmlformats.org/officeDocument/2006/relationships" r:embed="rId15"/>
        <a:stretch>
          <a:fillRect/>
        </a:stretch>
      </xdr:blipFill>
      <xdr:spPr>
        <a:xfrm>
          <a:off x="67835858" y="4942547"/>
          <a:ext cx="5199063" cy="1486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347923</xdr:colOff>
      <xdr:row>1</xdr:row>
      <xdr:rowOff>140756</xdr:rowOff>
    </xdr:from>
    <xdr:to>
      <xdr:col>24</xdr:col>
      <xdr:colOff>280122</xdr:colOff>
      <xdr:row>1</xdr:row>
      <xdr:rowOff>571445</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8748" y="331256"/>
          <a:ext cx="1545676" cy="430689"/>
        </a:xfrm>
        <a:prstGeom prst="rect">
          <a:avLst/>
        </a:prstGeom>
      </xdr:spPr>
    </xdr:pic>
    <xdr:clientData/>
  </xdr:twoCellAnchor>
  <xdr:twoCellAnchor editAs="oneCell">
    <xdr:from>
      <xdr:col>17</xdr:col>
      <xdr:colOff>322024</xdr:colOff>
      <xdr:row>1</xdr:row>
      <xdr:rowOff>132886</xdr:rowOff>
    </xdr:from>
    <xdr:to>
      <xdr:col>20</xdr:col>
      <xdr:colOff>75442</xdr:colOff>
      <xdr:row>1</xdr:row>
      <xdr:rowOff>674503</xdr:rowOff>
    </xdr:to>
    <xdr:pic>
      <xdr:nvPicPr>
        <xdr:cNvPr id="10" name="Imagem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17251" y="320500"/>
          <a:ext cx="1254327" cy="5416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128477</xdr:colOff>
      <xdr:row>0</xdr:row>
      <xdr:rowOff>124108</xdr:rowOff>
    </xdr:from>
    <xdr:to>
      <xdr:col>22</xdr:col>
      <xdr:colOff>169945</xdr:colOff>
      <xdr:row>0</xdr:row>
      <xdr:rowOff>645242</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3391" y="124108"/>
          <a:ext cx="1880778" cy="521134"/>
        </a:xfrm>
        <a:prstGeom prst="rect">
          <a:avLst/>
        </a:prstGeom>
      </xdr:spPr>
    </xdr:pic>
    <xdr:clientData/>
  </xdr:twoCellAnchor>
  <xdr:twoCellAnchor editAs="oneCell">
    <xdr:from>
      <xdr:col>16</xdr:col>
      <xdr:colOff>204598</xdr:colOff>
      <xdr:row>0</xdr:row>
      <xdr:rowOff>161461</xdr:rowOff>
    </xdr:from>
    <xdr:to>
      <xdr:col>18</xdr:col>
      <xdr:colOff>252136</xdr:colOff>
      <xdr:row>0</xdr:row>
      <xdr:rowOff>703078</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0201" y="161461"/>
          <a:ext cx="1273745" cy="541617"/>
        </a:xfrm>
        <a:prstGeom prst="rect">
          <a:avLst/>
        </a:prstGeom>
      </xdr:spPr>
    </xdr:pic>
    <xdr:clientData/>
  </xdr:twoCellAnchor>
  <xdr:twoCellAnchor editAs="oneCell">
    <xdr:from>
      <xdr:col>24</xdr:col>
      <xdr:colOff>0</xdr:colOff>
      <xdr:row>7</xdr:row>
      <xdr:rowOff>0</xdr:rowOff>
    </xdr:from>
    <xdr:to>
      <xdr:col>24</xdr:col>
      <xdr:colOff>304800</xdr:colOff>
      <xdr:row>7</xdr:row>
      <xdr:rowOff>304800</xdr:rowOff>
    </xdr:to>
    <xdr:sp macro="" textlink="">
      <xdr:nvSpPr>
        <xdr:cNvPr id="3076" name="AutoShape 4" descr="Resultado de imagem para palmeiras png">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124587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328448</xdr:colOff>
      <xdr:row>7</xdr:row>
      <xdr:rowOff>43795</xdr:rowOff>
    </xdr:from>
    <xdr:to>
      <xdr:col>11</xdr:col>
      <xdr:colOff>218966</xdr:colOff>
      <xdr:row>7</xdr:row>
      <xdr:rowOff>611728</xdr:rowOff>
    </xdr:to>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4948620" y="1839312"/>
          <a:ext cx="1270001" cy="567933"/>
        </a:xfrm>
        <a:prstGeom prst="rect">
          <a:avLst/>
        </a:prstGeom>
      </xdr:spPr>
    </xdr:pic>
    <xdr:clientData/>
  </xdr:twoCellAnchor>
  <xdr:twoCellAnchor editAs="oneCell">
    <xdr:from>
      <xdr:col>12</xdr:col>
      <xdr:colOff>1</xdr:colOff>
      <xdr:row>7</xdr:row>
      <xdr:rowOff>43793</xdr:rowOff>
    </xdr:from>
    <xdr:to>
      <xdr:col>12</xdr:col>
      <xdr:colOff>580259</xdr:colOff>
      <xdr:row>7</xdr:row>
      <xdr:rowOff>624051</xdr:rowOff>
    </xdr:to>
    <xdr:pic>
      <xdr:nvPicPr>
        <xdr:cNvPr id="10" name="Imagem 9" descr="Vasco da Gama - RJ">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95260" y="1839310"/>
          <a:ext cx="580258" cy="580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npj.info/2441795200017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historicoarbitro.cbf.com.br/?id=1106" TargetMode="External"/><Relationship Id="rId3" Type="http://schemas.openxmlformats.org/officeDocument/2006/relationships/hyperlink" Target="http://historicoarbitro.cbf.com.br/?id=635" TargetMode="External"/><Relationship Id="rId7" Type="http://schemas.openxmlformats.org/officeDocument/2006/relationships/hyperlink" Target="http://historicoarbitro.cbf.com.br/?id=14695" TargetMode="External"/><Relationship Id="rId2" Type="http://schemas.openxmlformats.org/officeDocument/2006/relationships/hyperlink" Target="http://historicoarbitro.cbf.com.br/?id=14912" TargetMode="External"/><Relationship Id="rId1" Type="http://schemas.openxmlformats.org/officeDocument/2006/relationships/hyperlink" Target="http://www.cbf.com.br/" TargetMode="External"/><Relationship Id="rId6" Type="http://schemas.openxmlformats.org/officeDocument/2006/relationships/hyperlink" Target="http://historicoarbitro.cbf.com.br/?id=999" TargetMode="External"/><Relationship Id="rId11" Type="http://schemas.openxmlformats.org/officeDocument/2006/relationships/drawing" Target="../drawings/drawing2.xml"/><Relationship Id="rId5" Type="http://schemas.openxmlformats.org/officeDocument/2006/relationships/hyperlink" Target="http://historicoarbitro.cbf.com.br/?id=1115" TargetMode="External"/><Relationship Id="rId10" Type="http://schemas.openxmlformats.org/officeDocument/2006/relationships/printerSettings" Target="../printerSettings/printerSettings2.bin"/><Relationship Id="rId4" Type="http://schemas.openxmlformats.org/officeDocument/2006/relationships/hyperlink" Target="http://historicoarbitro.cbf.com.br/?id=676" TargetMode="External"/><Relationship Id="rId9" Type="http://schemas.openxmlformats.org/officeDocument/2006/relationships/hyperlink" Target="http://historicoarbitro.cbf.com.br/?id=70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53"/>
  <sheetViews>
    <sheetView topLeftCell="A151" workbookViewId="0">
      <selection activeCell="L36" sqref="J36:L36"/>
    </sheetView>
  </sheetViews>
  <sheetFormatPr defaultRowHeight="15"/>
  <cols>
    <col min="1" max="1" width="7.140625" customWidth="1"/>
    <col min="2" max="2" width="11.140625" customWidth="1"/>
    <col min="3" max="3" width="9.7109375" bestFit="1" customWidth="1"/>
    <col min="4" max="4" width="11.140625" customWidth="1"/>
    <col min="5" max="6" width="9.7109375" bestFit="1" customWidth="1"/>
    <col min="7" max="7" width="11.140625" customWidth="1"/>
    <col min="8" max="11" width="9.7109375" bestFit="1" customWidth="1"/>
  </cols>
  <sheetData>
    <row r="1" spans="1:21" ht="16.5" thickTop="1" thickBot="1">
      <c r="A1" s="1164" t="s">
        <v>813</v>
      </c>
      <c r="B1" s="1165"/>
      <c r="C1" s="1165"/>
      <c r="D1" s="1165"/>
      <c r="E1" s="1165"/>
      <c r="F1" s="1165"/>
      <c r="G1" s="1165"/>
      <c r="H1" s="1165"/>
      <c r="I1" s="1165"/>
      <c r="J1" s="1165"/>
      <c r="K1" s="1166"/>
      <c r="L1" s="1253" t="s">
        <v>818</v>
      </c>
      <c r="M1" s="1254"/>
      <c r="N1" s="1235" t="str">
        <f>F11</f>
        <v>14ª Rodada</v>
      </c>
      <c r="O1" s="1236"/>
      <c r="P1" s="1236"/>
      <c r="Q1" s="1236"/>
      <c r="R1" s="1237"/>
    </row>
    <row r="2" spans="1:21" ht="16.5" thickTop="1" thickBot="1">
      <c r="A2" s="1167"/>
      <c r="B2" s="1168"/>
      <c r="C2" s="1168"/>
      <c r="D2" s="1168"/>
      <c r="E2" s="1168"/>
      <c r="F2" s="1168"/>
      <c r="G2" s="1168"/>
      <c r="H2" s="1168"/>
      <c r="I2" s="1168"/>
      <c r="J2" s="1168"/>
      <c r="K2" s="1169"/>
      <c r="L2" s="1255"/>
      <c r="M2" s="1256"/>
      <c r="N2" s="1238" t="str">
        <f>F10</f>
        <v>BOTAFOGO FR</v>
      </c>
      <c r="O2" s="1239"/>
      <c r="P2" s="1238"/>
      <c r="Q2" s="1240"/>
      <c r="R2" s="1239"/>
    </row>
    <row r="3" spans="1:21" ht="16.5" thickTop="1" thickBot="1">
      <c r="A3" s="1170" t="s">
        <v>1078</v>
      </c>
      <c r="B3" s="1171"/>
      <c r="C3" s="1171"/>
      <c r="D3" s="1171"/>
      <c r="E3" s="1171"/>
      <c r="F3" s="1171"/>
      <c r="G3" s="1171"/>
      <c r="H3" s="1171"/>
      <c r="I3" s="1171"/>
      <c r="J3" s="1171"/>
      <c r="K3" s="1172"/>
      <c r="L3" s="1257"/>
      <c r="M3" s="1258"/>
      <c r="N3" s="520" t="str">
        <f>J10</f>
        <v>FLUMINENSE FC</v>
      </c>
      <c r="O3" s="520"/>
      <c r="P3" s="1238"/>
      <c r="Q3" s="1240"/>
      <c r="R3" s="1239"/>
    </row>
    <row r="4" spans="1:21" ht="20.25" thickTop="1" thickBot="1">
      <c r="A4" s="643"/>
      <c r="B4" s="668"/>
      <c r="C4" s="1177" t="s">
        <v>1194</v>
      </c>
      <c r="D4" s="1179">
        <v>44734</v>
      </c>
      <c r="E4" s="1180"/>
      <c r="F4" s="1180"/>
      <c r="G4" s="1180"/>
      <c r="H4" s="1180"/>
      <c r="I4" s="1181"/>
      <c r="J4" s="669"/>
      <c r="K4" s="670"/>
    </row>
    <row r="5" spans="1:21" ht="16.5" thickTop="1" thickBot="1">
      <c r="A5" s="643"/>
      <c r="B5" s="668"/>
      <c r="C5" s="1178"/>
      <c r="D5" s="1182" t="s">
        <v>632</v>
      </c>
      <c r="E5" s="1183"/>
      <c r="F5" s="1183"/>
      <c r="G5" s="1183"/>
      <c r="H5" s="1183"/>
      <c r="I5" s="1184"/>
      <c r="J5" s="669"/>
      <c r="K5" s="670"/>
      <c r="L5" s="1253" t="s">
        <v>819</v>
      </c>
      <c r="M5" s="1254"/>
      <c r="N5" s="1241" t="s">
        <v>1196</v>
      </c>
      <c r="O5" s="1242"/>
      <c r="P5" s="1242"/>
      <c r="Q5" s="1242"/>
      <c r="R5" s="1242"/>
      <c r="S5" s="1242"/>
      <c r="T5" s="1242"/>
      <c r="U5" s="1243"/>
    </row>
    <row r="6" spans="1:21" ht="20.25" thickTop="1" thickBot="1">
      <c r="A6" s="643"/>
      <c r="B6" s="668"/>
      <c r="C6" s="1185" t="s">
        <v>1043</v>
      </c>
      <c r="D6" s="1186"/>
      <c r="E6" s="1187"/>
      <c r="F6" s="1188" t="s">
        <v>815</v>
      </c>
      <c r="G6" s="1185" t="s">
        <v>1195</v>
      </c>
      <c r="H6" s="1186"/>
      <c r="I6" s="1187"/>
      <c r="J6" s="669"/>
      <c r="K6" s="670"/>
      <c r="L6" s="1255"/>
      <c r="M6" s="1256"/>
      <c r="N6" s="1244"/>
      <c r="O6" s="1245"/>
      <c r="P6" s="1245"/>
      <c r="Q6" s="1245"/>
      <c r="R6" s="1245"/>
      <c r="S6" s="1245"/>
      <c r="T6" s="1245"/>
      <c r="U6" s="1246"/>
    </row>
    <row r="7" spans="1:21" ht="16.5" thickTop="1" thickBot="1">
      <c r="A7" s="643"/>
      <c r="B7" s="668"/>
      <c r="C7" s="1190" t="s">
        <v>931</v>
      </c>
      <c r="D7" s="1191"/>
      <c r="E7" s="1192"/>
      <c r="F7" s="1189"/>
      <c r="G7" s="1190" t="s">
        <v>931</v>
      </c>
      <c r="H7" s="1191"/>
      <c r="I7" s="1192"/>
      <c r="J7" s="669"/>
      <c r="K7" s="670"/>
      <c r="L7" s="1255"/>
      <c r="M7" s="1256"/>
      <c r="N7" s="1244"/>
      <c r="O7" s="1245"/>
      <c r="P7" s="1245"/>
      <c r="Q7" s="1245"/>
      <c r="R7" s="1245"/>
      <c r="S7" s="1245"/>
      <c r="T7" s="1245"/>
      <c r="U7" s="1246"/>
    </row>
    <row r="8" spans="1:21" ht="9.9499999999999993" customHeight="1" thickTop="1" thickBot="1">
      <c r="A8" s="1193"/>
      <c r="B8" s="1194"/>
      <c r="C8" s="1194"/>
      <c r="D8" s="1194"/>
      <c r="E8" s="1194"/>
      <c r="F8" s="1194"/>
      <c r="G8" s="1194"/>
      <c r="H8" s="1194"/>
      <c r="I8" s="1194"/>
      <c r="J8" s="1194"/>
      <c r="K8" s="1195"/>
      <c r="L8" s="1257"/>
      <c r="M8" s="1258"/>
      <c r="N8" s="1247"/>
      <c r="O8" s="1248"/>
      <c r="P8" s="1248"/>
      <c r="Q8" s="1248"/>
      <c r="R8" s="1248"/>
      <c r="S8" s="1248"/>
      <c r="T8" s="1248"/>
      <c r="U8" s="1249"/>
    </row>
    <row r="9" spans="1:21" ht="18" thickTop="1" thickBot="1">
      <c r="A9" s="971" t="s">
        <v>814</v>
      </c>
      <c r="B9" s="1173" t="s">
        <v>511</v>
      </c>
      <c r="C9" s="1173"/>
      <c r="D9" s="1173"/>
      <c r="E9" s="1173"/>
      <c r="F9" s="1174" t="s">
        <v>1079</v>
      </c>
      <c r="G9" s="1175"/>
      <c r="H9" s="1175"/>
      <c r="I9" s="1175"/>
      <c r="J9" s="1175"/>
      <c r="K9" s="1176"/>
      <c r="L9" s="540" t="s">
        <v>521</v>
      </c>
      <c r="M9" s="513"/>
      <c r="N9" s="1250" t="s">
        <v>821</v>
      </c>
      <c r="O9" s="1251"/>
      <c r="P9" s="1252"/>
      <c r="Q9" s="1250" t="s">
        <v>743</v>
      </c>
      <c r="R9" s="1251"/>
      <c r="S9" s="1251"/>
      <c r="T9" s="1251"/>
      <c r="U9" s="1252"/>
    </row>
    <row r="10" spans="1:21" ht="18" thickTop="1" thickBot="1">
      <c r="A10" s="971"/>
      <c r="B10" s="1044" t="s">
        <v>509</v>
      </c>
      <c r="C10" s="1044"/>
      <c r="D10" s="1044"/>
      <c r="E10" s="1044"/>
      <c r="F10" s="1196" t="str">
        <f>C6</f>
        <v>BOTAFOGO FR</v>
      </c>
      <c r="G10" s="1196"/>
      <c r="H10" s="1197" t="s">
        <v>815</v>
      </c>
      <c r="I10" s="1197"/>
      <c r="J10" s="1197" t="str">
        <f>G6</f>
        <v>FLUMINENSE FC</v>
      </c>
      <c r="K10" s="1197"/>
      <c r="L10" s="296" t="s">
        <v>522</v>
      </c>
      <c r="M10" s="268"/>
      <c r="N10" s="547" t="s">
        <v>523</v>
      </c>
      <c r="O10" s="1200" t="s">
        <v>1075</v>
      </c>
      <c r="P10" s="1201"/>
      <c r="Q10" s="548" t="s">
        <v>524</v>
      </c>
      <c r="R10" s="1200" t="s">
        <v>1080</v>
      </c>
      <c r="S10" s="1202"/>
      <c r="T10" s="1202"/>
      <c r="U10" s="1201"/>
    </row>
    <row r="11" spans="1:21" ht="18" thickTop="1" thickBot="1">
      <c r="A11" s="971"/>
      <c r="B11" s="1044" t="s">
        <v>513</v>
      </c>
      <c r="C11" s="1044"/>
      <c r="D11" s="1044"/>
      <c r="E11" s="1044"/>
      <c r="F11" s="1198" t="s">
        <v>1197</v>
      </c>
      <c r="G11" s="1198"/>
      <c r="H11" s="1197"/>
      <c r="I11" s="1197"/>
      <c r="J11" s="1197"/>
      <c r="K11" s="1197"/>
      <c r="L11" s="532" t="s">
        <v>496</v>
      </c>
      <c r="M11" s="530"/>
      <c r="N11" s="1203" t="s">
        <v>962</v>
      </c>
      <c r="O11" s="1204"/>
      <c r="P11" s="1205"/>
      <c r="Q11" s="549" t="str">
        <f>'Plano de Ação'!P18</f>
        <v>GPFER</v>
      </c>
      <c r="R11" s="1203"/>
      <c r="S11" s="1204"/>
      <c r="T11" s="1204"/>
      <c r="U11" s="1205"/>
    </row>
    <row r="12" spans="1:21" ht="18" thickTop="1" thickBot="1">
      <c r="A12" s="971"/>
      <c r="B12" s="1044" t="s">
        <v>726</v>
      </c>
      <c r="C12" s="1044"/>
      <c r="D12" s="1044"/>
      <c r="E12" s="1044"/>
      <c r="F12" s="1199">
        <v>44738</v>
      </c>
      <c r="G12" s="1199"/>
      <c r="H12" s="676" t="s">
        <v>514</v>
      </c>
      <c r="I12" s="1041">
        <v>0.66666666666666663</v>
      </c>
      <c r="J12" s="1041"/>
      <c r="K12" s="1041"/>
      <c r="L12" s="1206" t="s">
        <v>840</v>
      </c>
      <c r="M12" s="1207"/>
      <c r="N12" s="1203" t="s">
        <v>1074</v>
      </c>
      <c r="O12" s="1204"/>
      <c r="P12" s="1205"/>
      <c r="Q12" s="550" t="s">
        <v>841</v>
      </c>
      <c r="R12" s="1203"/>
      <c r="S12" s="1204"/>
      <c r="T12" s="1204"/>
      <c r="U12" s="1205"/>
    </row>
    <row r="13" spans="1:21" ht="18" thickTop="1" thickBot="1">
      <c r="A13" s="971"/>
      <c r="B13" s="1044" t="s">
        <v>515</v>
      </c>
      <c r="C13" s="1044"/>
      <c r="D13" s="1044"/>
      <c r="E13" s="1044"/>
      <c r="F13" s="1034" t="s">
        <v>1044</v>
      </c>
      <c r="G13" s="1034"/>
      <c r="H13" s="1034"/>
      <c r="I13" s="1034"/>
      <c r="J13" s="1034"/>
      <c r="K13" s="1034"/>
      <c r="L13" s="1233" t="s">
        <v>824</v>
      </c>
      <c r="M13" s="1234"/>
      <c r="N13" s="1231" t="s">
        <v>848</v>
      </c>
      <c r="O13" s="1231"/>
      <c r="P13" s="1231" t="s">
        <v>849</v>
      </c>
      <c r="Q13" s="1231"/>
      <c r="R13" s="1231" t="s">
        <v>850</v>
      </c>
      <c r="S13" s="1231"/>
      <c r="T13" s="1231" t="s">
        <v>851</v>
      </c>
      <c r="U13" s="1231"/>
    </row>
    <row r="14" spans="1:21" ht="9.9499999999999993" customHeight="1" thickTop="1" thickBot="1">
      <c r="A14" s="599"/>
      <c r="B14" s="647"/>
      <c r="C14" s="647"/>
      <c r="D14" s="647"/>
      <c r="E14" s="647"/>
      <c r="F14" s="647"/>
      <c r="G14" s="647"/>
      <c r="H14" s="647"/>
      <c r="I14" s="647"/>
      <c r="J14" s="647"/>
      <c r="K14" s="600"/>
      <c r="L14" s="1233"/>
      <c r="M14" s="1234"/>
      <c r="N14" s="1232">
        <v>44699</v>
      </c>
      <c r="O14" s="1232"/>
      <c r="P14" s="1232">
        <v>44925</v>
      </c>
      <c r="Q14" s="1232"/>
      <c r="R14" s="1232" t="s">
        <v>779</v>
      </c>
      <c r="S14" s="1232"/>
      <c r="T14" s="1232" t="s">
        <v>779</v>
      </c>
      <c r="U14" s="1231"/>
    </row>
    <row r="15" spans="1:21" ht="18" thickTop="1" thickBot="1">
      <c r="A15" s="1035" t="s">
        <v>835</v>
      </c>
      <c r="B15" s="1038" t="s">
        <v>816</v>
      </c>
      <c r="C15" s="1038"/>
      <c r="D15" s="1038"/>
      <c r="E15" s="794">
        <v>46831</v>
      </c>
      <c r="F15" s="677" t="s">
        <v>837</v>
      </c>
      <c r="G15" s="678"/>
      <c r="H15" s="678"/>
      <c r="I15" s="1039">
        <v>32000</v>
      </c>
      <c r="J15" s="1039"/>
      <c r="K15" s="1039"/>
      <c r="L15" s="531"/>
      <c r="M15" s="531"/>
      <c r="N15" s="462"/>
      <c r="O15" s="462"/>
      <c r="P15" s="462"/>
      <c r="Q15" s="462"/>
      <c r="R15" s="507"/>
      <c r="S15" s="507"/>
      <c r="T15" s="546"/>
      <c r="U15" s="546"/>
    </row>
    <row r="16" spans="1:21" ht="18" thickTop="1" thickBot="1">
      <c r="A16" s="1036"/>
      <c r="B16" s="1038" t="s">
        <v>887</v>
      </c>
      <c r="C16" s="1038"/>
      <c r="D16" s="1038"/>
      <c r="E16" s="533">
        <v>44000</v>
      </c>
      <c r="F16" s="679" t="s">
        <v>888</v>
      </c>
      <c r="G16" s="677"/>
      <c r="H16" s="678"/>
      <c r="I16" s="1040">
        <v>0.58333333333333337</v>
      </c>
      <c r="J16" s="1040"/>
      <c r="K16" s="1040"/>
      <c r="L16" s="1208" t="s">
        <v>451</v>
      </c>
      <c r="M16" s="1209"/>
      <c r="N16" s="1218" t="s">
        <v>643</v>
      </c>
      <c r="O16" s="1219"/>
      <c r="P16" s="1219"/>
      <c r="Q16" s="1219"/>
      <c r="R16" s="1219"/>
      <c r="S16" s="1219"/>
      <c r="T16" s="1219"/>
      <c r="U16" s="1220"/>
    </row>
    <row r="17" spans="1:21" ht="18" thickTop="1" thickBot="1">
      <c r="A17" s="1037"/>
      <c r="B17" s="680" t="s">
        <v>889</v>
      </c>
      <c r="C17" s="680"/>
      <c r="D17" s="680"/>
      <c r="E17" s="533">
        <v>32446</v>
      </c>
      <c r="F17" s="681" t="s">
        <v>817</v>
      </c>
      <c r="G17" s="677"/>
      <c r="H17" s="677"/>
      <c r="I17" s="1040">
        <v>0.54166666666666663</v>
      </c>
      <c r="J17" s="1040"/>
      <c r="K17" s="1040"/>
      <c r="L17" s="1221" t="s">
        <v>847</v>
      </c>
      <c r="M17" s="1222"/>
      <c r="N17" s="1225" t="s">
        <v>1042</v>
      </c>
      <c r="O17" s="1226"/>
      <c r="P17" s="1226"/>
      <c r="Q17" s="1226"/>
      <c r="R17" s="1226"/>
      <c r="S17" s="1226"/>
      <c r="T17" s="1226"/>
      <c r="U17" s="1227"/>
    </row>
    <row r="18" spans="1:21" ht="9.9499999999999993" customHeight="1" thickTop="1" thickBot="1">
      <c r="A18" s="597"/>
      <c r="B18" s="1042"/>
      <c r="C18" s="1042"/>
      <c r="D18" s="1042"/>
      <c r="E18" s="596"/>
      <c r="F18" s="1042"/>
      <c r="G18" s="1042"/>
      <c r="H18" s="1042"/>
      <c r="I18" s="1043"/>
      <c r="J18" s="1043"/>
      <c r="K18" s="598"/>
      <c r="L18" s="1223"/>
      <c r="M18" s="1224"/>
      <c r="N18" s="1228"/>
      <c r="O18" s="1229"/>
      <c r="P18" s="1229"/>
      <c r="Q18" s="1229"/>
      <c r="R18" s="1229"/>
      <c r="S18" s="1229"/>
      <c r="T18" s="1229"/>
      <c r="U18" s="1230"/>
    </row>
    <row r="19" spans="1:21" ht="18" thickTop="1" thickBot="1">
      <c r="A19" s="1035" t="s">
        <v>836</v>
      </c>
      <c r="B19" s="1144" t="s">
        <v>836</v>
      </c>
      <c r="C19" s="1145"/>
      <c r="D19" s="1002" t="s">
        <v>952</v>
      </c>
      <c r="E19" s="1003"/>
      <c r="F19" s="1004" t="s">
        <v>953</v>
      </c>
      <c r="G19" s="1005"/>
      <c r="H19" s="1006" t="s">
        <v>954</v>
      </c>
      <c r="I19" s="1007"/>
      <c r="J19" s="1008" t="s">
        <v>955</v>
      </c>
      <c r="K19" s="1009"/>
    </row>
    <row r="20" spans="1:21" ht="18" thickTop="1" thickBot="1">
      <c r="A20" s="1036"/>
      <c r="B20" s="1146"/>
      <c r="C20" s="1147"/>
      <c r="D20" s="1010" t="s">
        <v>830</v>
      </c>
      <c r="E20" s="1011"/>
      <c r="F20" s="1012" t="s">
        <v>831</v>
      </c>
      <c r="G20" s="1013"/>
      <c r="H20" s="1014" t="s">
        <v>831</v>
      </c>
      <c r="I20" s="1015"/>
      <c r="J20" s="1010" t="s">
        <v>830</v>
      </c>
      <c r="K20" s="1011"/>
      <c r="L20" s="1208" t="s">
        <v>489</v>
      </c>
      <c r="M20" s="1209"/>
      <c r="N20" s="543" t="s">
        <v>567</v>
      </c>
      <c r="O20" s="544"/>
      <c r="P20" s="544"/>
      <c r="Q20" s="544"/>
      <c r="R20" s="544"/>
      <c r="S20" s="544"/>
      <c r="T20" s="544"/>
      <c r="U20" s="545"/>
    </row>
    <row r="21" spans="1:21" ht="18" thickTop="1" thickBot="1">
      <c r="A21" s="1036"/>
      <c r="B21" s="1148" t="s">
        <v>956</v>
      </c>
      <c r="C21" s="1149"/>
      <c r="D21" s="742" t="s">
        <v>957</v>
      </c>
      <c r="E21" s="743">
        <v>3044</v>
      </c>
      <c r="F21" s="742" t="s">
        <v>957</v>
      </c>
      <c r="G21" s="743">
        <v>3048</v>
      </c>
      <c r="H21" s="742" t="s">
        <v>957</v>
      </c>
      <c r="I21" s="743">
        <v>5308</v>
      </c>
      <c r="J21" s="742" t="s">
        <v>957</v>
      </c>
      <c r="K21" s="745">
        <v>5408</v>
      </c>
      <c r="L21" s="1160" t="s">
        <v>639</v>
      </c>
      <c r="M21" s="1161"/>
      <c r="N21" s="1212" t="s">
        <v>852</v>
      </c>
      <c r="O21" s="1213"/>
      <c r="P21" s="1213"/>
      <c r="Q21" s="1213"/>
      <c r="R21" s="1213"/>
      <c r="S21" s="1213"/>
      <c r="T21" s="1213"/>
      <c r="U21" s="1214"/>
    </row>
    <row r="22" spans="1:21" ht="18" thickTop="1" thickBot="1">
      <c r="A22" s="1036"/>
      <c r="B22" s="1150"/>
      <c r="C22" s="1151"/>
      <c r="D22" s="747"/>
      <c r="E22" s="748"/>
      <c r="F22" s="747"/>
      <c r="G22" s="748"/>
      <c r="H22" s="742" t="s">
        <v>958</v>
      </c>
      <c r="I22" s="744" t="s">
        <v>443</v>
      </c>
      <c r="J22" s="746" t="s">
        <v>959</v>
      </c>
      <c r="K22" s="744" t="s">
        <v>443</v>
      </c>
      <c r="L22" s="1162"/>
      <c r="M22" s="1163"/>
      <c r="N22" s="1215"/>
      <c r="O22" s="1216"/>
      <c r="P22" s="1216"/>
      <c r="Q22" s="1216"/>
      <c r="R22" s="1216"/>
      <c r="S22" s="1216"/>
      <c r="T22" s="1216"/>
      <c r="U22" s="1217"/>
    </row>
    <row r="23" spans="1:21" ht="15.75" customHeight="1" thickTop="1" thickBot="1">
      <c r="A23" s="1036"/>
      <c r="B23" s="1152"/>
      <c r="C23" s="1153"/>
      <c r="D23" s="1140"/>
      <c r="E23" s="1141"/>
      <c r="F23" s="1140"/>
      <c r="G23" s="1141"/>
      <c r="H23" s="1142"/>
      <c r="I23" s="1143"/>
      <c r="J23" s="1142"/>
      <c r="K23" s="1143"/>
      <c r="L23" s="37"/>
      <c r="M23" s="37"/>
      <c r="N23" s="37"/>
      <c r="O23" s="37"/>
      <c r="P23" s="37"/>
      <c r="Q23" s="37"/>
      <c r="R23" s="37"/>
      <c r="S23" s="37"/>
      <c r="T23" s="37"/>
    </row>
    <row r="24" spans="1:21" ht="18.75" thickTop="1" thickBot="1">
      <c r="A24" s="1036"/>
      <c r="B24" s="1138" t="s">
        <v>890</v>
      </c>
      <c r="C24" s="1139"/>
      <c r="D24" s="1154">
        <v>1000</v>
      </c>
      <c r="E24" s="1155"/>
      <c r="F24" s="1156"/>
      <c r="G24" s="1138" t="s">
        <v>891</v>
      </c>
      <c r="H24" s="1139"/>
      <c r="I24" s="1157">
        <v>1400</v>
      </c>
      <c r="J24" s="1158"/>
      <c r="K24" s="1159"/>
      <c r="L24" s="1208" t="s">
        <v>805</v>
      </c>
      <c r="M24" s="1209"/>
      <c r="N24" s="1210" t="s">
        <v>747</v>
      </c>
      <c r="O24" s="1211"/>
      <c r="P24" s="1211"/>
      <c r="Q24" s="1211"/>
      <c r="R24" s="1211"/>
      <c r="S24" s="1211"/>
      <c r="T24" s="1211"/>
      <c r="U24" s="995"/>
    </row>
    <row r="25" spans="1:21" ht="18.75" thickTop="1" thickBot="1">
      <c r="A25" s="1036"/>
      <c r="B25" s="1138" t="s">
        <v>838</v>
      </c>
      <c r="C25" s="1139"/>
      <c r="D25" s="1154">
        <v>200</v>
      </c>
      <c r="E25" s="1155"/>
      <c r="F25" s="1155"/>
      <c r="G25" s="1138" t="s">
        <v>892</v>
      </c>
      <c r="H25" s="1139"/>
      <c r="I25" s="1154">
        <v>0</v>
      </c>
      <c r="J25" s="1155"/>
      <c r="K25" s="1156"/>
      <c r="L25" s="1354" t="s">
        <v>750</v>
      </c>
      <c r="M25" s="1355"/>
      <c r="N25" s="1360" t="s">
        <v>564</v>
      </c>
      <c r="O25" s="1361"/>
      <c r="P25" s="400" t="s">
        <v>963</v>
      </c>
      <c r="Q25" s="401"/>
      <c r="R25" s="401"/>
      <c r="S25" s="401"/>
      <c r="T25" s="397"/>
      <c r="U25" s="398"/>
    </row>
    <row r="26" spans="1:21" ht="18.75" thickTop="1" thickBot="1">
      <c r="A26" s="648"/>
      <c r="B26" s="1154"/>
      <c r="C26" s="1155"/>
      <c r="D26" s="1155"/>
      <c r="E26" s="1155"/>
      <c r="F26" s="1155"/>
      <c r="G26" s="1155"/>
      <c r="H26" s="1155"/>
      <c r="I26" s="1155"/>
      <c r="J26" s="1155"/>
      <c r="K26" s="1156"/>
      <c r="L26" s="1356"/>
      <c r="M26" s="1357"/>
      <c r="N26" s="1362" t="s">
        <v>565</v>
      </c>
      <c r="O26" s="1362"/>
      <c r="P26" s="576" t="s">
        <v>964</v>
      </c>
      <c r="Q26" s="577"/>
      <c r="R26" s="577"/>
      <c r="S26" s="577"/>
      <c r="T26" s="578"/>
      <c r="U26" s="579"/>
    </row>
    <row r="27" spans="1:21" ht="9.9499999999999993" customHeight="1" thickTop="1" thickBot="1">
      <c r="A27" s="602"/>
      <c r="B27" s="649"/>
      <c r="C27" s="649"/>
      <c r="D27" s="649"/>
      <c r="E27" s="650"/>
      <c r="F27" s="649"/>
      <c r="G27" s="649"/>
      <c r="H27" s="649"/>
      <c r="I27" s="651"/>
      <c r="J27" s="651"/>
      <c r="K27" s="594"/>
      <c r="L27" s="1358"/>
      <c r="M27" s="1359"/>
      <c r="N27" s="1362" t="s">
        <v>566</v>
      </c>
      <c r="O27" s="1362"/>
      <c r="P27" s="400" t="s">
        <v>965</v>
      </c>
      <c r="Q27" s="401"/>
      <c r="R27" s="401"/>
      <c r="S27" s="401"/>
      <c r="T27" s="580"/>
      <c r="U27" s="581"/>
    </row>
    <row r="28" spans="1:21" ht="18" customHeight="1" thickTop="1" thickBot="1">
      <c r="A28" s="970" t="s">
        <v>834</v>
      </c>
      <c r="B28" s="1346" t="s">
        <v>967</v>
      </c>
      <c r="C28" s="1347"/>
      <c r="D28" s="1002" t="s">
        <v>952</v>
      </c>
      <c r="E28" s="1003"/>
      <c r="F28" s="1004" t="s">
        <v>953</v>
      </c>
      <c r="G28" s="1005"/>
      <c r="H28" s="1006" t="s">
        <v>954</v>
      </c>
      <c r="I28" s="1007"/>
      <c r="J28" s="1008" t="s">
        <v>955</v>
      </c>
      <c r="K28" s="1009"/>
      <c r="L28" s="529"/>
      <c r="M28" s="521"/>
      <c r="N28" s="521"/>
      <c r="O28" s="521"/>
      <c r="P28" s="521"/>
      <c r="Q28" s="522"/>
      <c r="R28" s="37"/>
      <c r="S28" s="37"/>
      <c r="T28" s="37"/>
    </row>
    <row r="29" spans="1:21" ht="18" thickTop="1" thickBot="1">
      <c r="A29" s="971"/>
      <c r="B29" s="1348"/>
      <c r="C29" s="1349"/>
      <c r="D29" s="1010" t="s">
        <v>830</v>
      </c>
      <c r="E29" s="1011"/>
      <c r="F29" s="1012" t="s">
        <v>831</v>
      </c>
      <c r="G29" s="1013"/>
      <c r="H29" s="1014" t="s">
        <v>1045</v>
      </c>
      <c r="I29" s="1015"/>
      <c r="J29" s="1010" t="s">
        <v>830</v>
      </c>
      <c r="K29" s="1011"/>
      <c r="L29" s="1271" t="s">
        <v>626</v>
      </c>
      <c r="M29" s="1272"/>
      <c r="N29" s="1273" t="s">
        <v>331</v>
      </c>
      <c r="O29" s="1274"/>
      <c r="P29" s="1275" t="s">
        <v>313</v>
      </c>
      <c r="Q29" s="1276"/>
      <c r="R29" s="1277" t="s">
        <v>82</v>
      </c>
      <c r="S29" s="1278"/>
      <c r="T29" s="1279" t="s">
        <v>314</v>
      </c>
      <c r="U29" s="1280"/>
    </row>
    <row r="30" spans="1:21" ht="18" thickTop="1" thickBot="1">
      <c r="A30" s="971"/>
      <c r="B30" s="1305" t="s">
        <v>968</v>
      </c>
      <c r="C30" s="1306"/>
      <c r="D30" s="1136">
        <f>E21</f>
        <v>3044</v>
      </c>
      <c r="E30" s="1137"/>
      <c r="F30" s="1136">
        <f>G21</f>
        <v>3048</v>
      </c>
      <c r="G30" s="1137"/>
      <c r="H30" s="1136">
        <f>I21</f>
        <v>5308</v>
      </c>
      <c r="I30" s="1137"/>
      <c r="J30" s="1136">
        <f>K21</f>
        <v>5408</v>
      </c>
      <c r="K30" s="1137"/>
      <c r="L30" s="1281" t="s">
        <v>628</v>
      </c>
      <c r="M30" s="1282"/>
      <c r="N30" s="920">
        <v>85</v>
      </c>
      <c r="O30" s="940"/>
      <c r="P30" s="940">
        <v>185</v>
      </c>
      <c r="Q30" s="940"/>
      <c r="R30" s="918">
        <v>365</v>
      </c>
      <c r="S30" s="920"/>
      <c r="T30" s="940">
        <v>465</v>
      </c>
      <c r="U30" s="940"/>
    </row>
    <row r="31" spans="1:21" ht="16.5" customHeight="1" thickTop="1" thickBot="1">
      <c r="A31" s="972"/>
      <c r="B31" s="1307"/>
      <c r="C31" s="1308"/>
      <c r="D31" s="750" t="s">
        <v>641</v>
      </c>
      <c r="E31" s="750" t="s">
        <v>506</v>
      </c>
      <c r="F31" s="750" t="s">
        <v>641</v>
      </c>
      <c r="G31" s="750" t="s">
        <v>506</v>
      </c>
      <c r="H31" s="750" t="s">
        <v>641</v>
      </c>
      <c r="I31" s="750" t="s">
        <v>506</v>
      </c>
      <c r="J31" s="750" t="s">
        <v>641</v>
      </c>
      <c r="K31" s="750" t="s">
        <v>506</v>
      </c>
      <c r="L31" s="1281" t="s">
        <v>627</v>
      </c>
      <c r="M31" s="1282"/>
      <c r="N31" s="504" t="s">
        <v>601</v>
      </c>
      <c r="O31" s="509" t="s">
        <v>602</v>
      </c>
      <c r="P31" s="820" t="s">
        <v>603</v>
      </c>
      <c r="Q31" s="361" t="s">
        <v>395</v>
      </c>
      <c r="R31" s="820" t="s">
        <v>604</v>
      </c>
      <c r="S31" s="820" t="s">
        <v>1060</v>
      </c>
      <c r="T31" s="361" t="s">
        <v>605</v>
      </c>
      <c r="U31" s="820" t="s">
        <v>606</v>
      </c>
    </row>
    <row r="32" spans="1:21" ht="16.5" customHeight="1" thickTop="1" thickBot="1">
      <c r="A32" s="1315" t="s">
        <v>969</v>
      </c>
      <c r="B32" s="1316"/>
      <c r="C32" s="1317"/>
      <c r="D32" s="1313"/>
      <c r="E32" s="1314"/>
      <c r="F32" s="1313"/>
      <c r="G32" s="1314"/>
      <c r="H32" s="1313"/>
      <c r="I32" s="1314"/>
      <c r="J32" s="1313"/>
      <c r="K32" s="1314"/>
      <c r="L32" s="1281"/>
      <c r="M32" s="1282"/>
      <c r="N32" s="1291" t="s">
        <v>1202</v>
      </c>
      <c r="O32" s="1292"/>
      <c r="P32" s="1292"/>
      <c r="Q32" s="1292"/>
      <c r="R32" s="1292"/>
      <c r="S32" s="825"/>
      <c r="T32" s="821"/>
      <c r="U32" s="822"/>
    </row>
    <row r="33" spans="1:31" ht="16.5" thickTop="1" thickBot="1">
      <c r="A33" s="1318" t="s">
        <v>970</v>
      </c>
      <c r="B33" s="1318"/>
      <c r="C33" s="1319"/>
      <c r="D33" s="749">
        <v>40</v>
      </c>
      <c r="E33" s="749">
        <v>20</v>
      </c>
      <c r="F33" s="749">
        <v>40</v>
      </c>
      <c r="G33" s="749">
        <v>20</v>
      </c>
      <c r="H33" s="749">
        <v>60</v>
      </c>
      <c r="I33" s="749">
        <v>30</v>
      </c>
      <c r="J33" s="749">
        <v>60</v>
      </c>
      <c r="K33" s="749">
        <v>30</v>
      </c>
      <c r="L33" s="1296" t="s">
        <v>387</v>
      </c>
      <c r="M33" s="1297"/>
      <c r="N33" s="1293"/>
      <c r="O33" s="1294"/>
      <c r="P33" s="1294"/>
      <c r="Q33" s="1294"/>
      <c r="R33" s="1294"/>
      <c r="S33" s="826"/>
      <c r="T33" s="823"/>
      <c r="U33" s="824"/>
    </row>
    <row r="34" spans="1:31" ht="16.5" thickTop="1" thickBot="1">
      <c r="A34" s="1320" t="s">
        <v>971</v>
      </c>
      <c r="B34" s="1318"/>
      <c r="C34" s="1319"/>
      <c r="D34" s="1309"/>
      <c r="E34" s="1310"/>
      <c r="F34" s="1311"/>
      <c r="G34" s="1312"/>
      <c r="H34" s="1311"/>
      <c r="I34" s="1312"/>
      <c r="J34" s="749">
        <v>70</v>
      </c>
      <c r="K34" s="749">
        <v>35</v>
      </c>
      <c r="L34" s="1298" t="s">
        <v>1113</v>
      </c>
      <c r="M34" s="1298"/>
      <c r="N34" s="1298"/>
      <c r="O34" s="1298"/>
      <c r="P34" s="1298"/>
      <c r="Q34" s="1298"/>
      <c r="R34" s="1298"/>
      <c r="S34" s="1298"/>
      <c r="T34" s="1298"/>
      <c r="U34" s="1299"/>
      <c r="V34" s="1298" t="s">
        <v>966</v>
      </c>
      <c r="W34" s="1298"/>
      <c r="X34" s="1298"/>
      <c r="Y34" s="1298"/>
      <c r="Z34" s="1298"/>
      <c r="AA34" s="1298"/>
      <c r="AB34" s="1298"/>
      <c r="AC34" s="1298"/>
      <c r="AD34" s="1298"/>
      <c r="AE34" s="1299"/>
    </row>
    <row r="35" spans="1:31" ht="16.5" customHeight="1" thickTop="1" thickBot="1">
      <c r="A35" s="1116" t="s">
        <v>833</v>
      </c>
      <c r="B35" s="1350"/>
      <c r="C35" s="1117"/>
      <c r="D35" s="1363">
        <v>300</v>
      </c>
      <c r="E35" s="1363"/>
      <c r="F35" s="1363">
        <v>300</v>
      </c>
      <c r="G35" s="1363"/>
      <c r="H35" s="1028">
        <v>400</v>
      </c>
      <c r="I35" s="1029"/>
      <c r="J35" s="1364">
        <v>400</v>
      </c>
      <c r="K35" s="1364"/>
      <c r="L35" s="760"/>
      <c r="M35" s="761"/>
      <c r="N35" s="761"/>
      <c r="O35" s="761"/>
      <c r="P35" s="761"/>
      <c r="Q35" s="761"/>
      <c r="R35" s="761"/>
      <c r="S35" s="761"/>
      <c r="T35" s="761"/>
      <c r="U35" s="762"/>
      <c r="V35" s="1325" t="s">
        <v>972</v>
      </c>
      <c r="W35" s="1326"/>
      <c r="X35" s="1326"/>
      <c r="Y35" s="1326"/>
      <c r="Z35" s="1326"/>
      <c r="AA35" s="1326"/>
      <c r="AB35" s="1326"/>
      <c r="AC35" s="1326"/>
      <c r="AD35" s="1326"/>
      <c r="AE35" s="1327"/>
    </row>
    <row r="36" spans="1:31" ht="16.5" thickTop="1" thickBot="1">
      <c r="A36" s="1351" t="s">
        <v>829</v>
      </c>
      <c r="B36" s="1352"/>
      <c r="C36" s="1353"/>
      <c r="D36" s="1026">
        <v>100</v>
      </c>
      <c r="E36" s="1027"/>
      <c r="F36" s="1026">
        <v>100</v>
      </c>
      <c r="G36" s="1027"/>
      <c r="H36" s="1028">
        <v>400</v>
      </c>
      <c r="I36" s="1029"/>
      <c r="J36" s="1028">
        <v>400</v>
      </c>
      <c r="K36" s="1029"/>
      <c r="L36" s="763"/>
      <c r="M36" s="764"/>
      <c r="N36" s="764"/>
      <c r="O36" s="764"/>
      <c r="P36" s="764"/>
      <c r="Q36" s="764"/>
      <c r="R36" s="764"/>
      <c r="S36" s="764"/>
      <c r="T36" s="764"/>
      <c r="U36" s="765"/>
      <c r="V36" s="1328"/>
      <c r="W36" s="1329"/>
      <c r="X36" s="1329"/>
      <c r="Y36" s="1329"/>
      <c r="Z36" s="1329"/>
      <c r="AA36" s="1329"/>
      <c r="AB36" s="1329"/>
      <c r="AC36" s="1329"/>
      <c r="AD36" s="1329"/>
      <c r="AE36" s="1330"/>
    </row>
    <row r="37" spans="1:31" ht="16.5" customHeight="1" thickTop="1" thickBot="1">
      <c r="A37" s="1116" t="s">
        <v>832</v>
      </c>
      <c r="B37" s="1350"/>
      <c r="C37" s="1117"/>
      <c r="D37" s="1030"/>
      <c r="E37" s="1031"/>
      <c r="F37" s="1030"/>
      <c r="G37" s="1031"/>
      <c r="H37" s="1032"/>
      <c r="I37" s="1033"/>
      <c r="J37" s="1032"/>
      <c r="K37" s="1033"/>
      <c r="L37" s="760"/>
      <c r="M37" s="761"/>
      <c r="N37" s="761"/>
      <c r="O37" s="761"/>
      <c r="P37" s="761"/>
      <c r="Q37" s="761"/>
      <c r="R37" s="761"/>
      <c r="S37" s="761"/>
      <c r="T37" s="761"/>
      <c r="U37" s="762"/>
      <c r="V37" s="1325" t="s">
        <v>973</v>
      </c>
      <c r="W37" s="1326"/>
      <c r="X37" s="1326"/>
      <c r="Y37" s="1326"/>
      <c r="Z37" s="1326"/>
      <c r="AA37" s="1326"/>
      <c r="AB37" s="1326"/>
      <c r="AC37" s="1326"/>
      <c r="AD37" s="1326"/>
      <c r="AE37" s="1327"/>
    </row>
    <row r="38" spans="1:31" ht="16.5" customHeight="1" thickTop="1" thickBot="1">
      <c r="A38" s="1116" t="s">
        <v>820</v>
      </c>
      <c r="B38" s="1350"/>
      <c r="C38" s="1117"/>
      <c r="D38" s="1030"/>
      <c r="E38" s="1031"/>
      <c r="F38" s="1030"/>
      <c r="G38" s="1031"/>
      <c r="H38" s="1028" t="s">
        <v>1054</v>
      </c>
      <c r="I38" s="1029"/>
      <c r="J38" s="1028" t="s">
        <v>1054</v>
      </c>
      <c r="K38" s="1029"/>
      <c r="L38" s="766"/>
      <c r="M38" s="767"/>
      <c r="N38" s="767"/>
      <c r="O38" s="767"/>
      <c r="P38" s="767"/>
      <c r="Q38" s="767"/>
      <c r="R38" s="767"/>
      <c r="S38" s="767"/>
      <c r="T38" s="767"/>
      <c r="U38" s="768"/>
      <c r="V38" s="1328"/>
      <c r="W38" s="1329"/>
      <c r="X38" s="1329"/>
      <c r="Y38" s="1329"/>
      <c r="Z38" s="1329"/>
      <c r="AA38" s="1329"/>
      <c r="AB38" s="1329"/>
      <c r="AC38" s="1329"/>
      <c r="AD38" s="1329"/>
      <c r="AE38" s="1330"/>
    </row>
    <row r="39" spans="1:31" ht="16.5" customHeight="1" thickTop="1" thickBot="1">
      <c r="A39" s="1116" t="s">
        <v>822</v>
      </c>
      <c r="B39" s="1350"/>
      <c r="C39" s="1117"/>
      <c r="D39" s="1026">
        <v>10</v>
      </c>
      <c r="E39" s="1027"/>
      <c r="F39" s="1028">
        <v>12</v>
      </c>
      <c r="G39" s="1029"/>
      <c r="H39" s="1028" t="s">
        <v>1052</v>
      </c>
      <c r="I39" s="1029"/>
      <c r="J39" s="1028" t="s">
        <v>1053</v>
      </c>
      <c r="K39" s="1029"/>
      <c r="L39" s="763"/>
      <c r="M39" s="764"/>
      <c r="N39" s="764"/>
      <c r="O39" s="764"/>
      <c r="P39" s="764"/>
      <c r="Q39" s="764"/>
      <c r="R39" s="764"/>
      <c r="S39" s="764"/>
      <c r="T39" s="764"/>
      <c r="U39" s="765"/>
      <c r="V39" s="1331" t="s">
        <v>974</v>
      </c>
      <c r="W39" s="1332"/>
      <c r="X39" s="1332"/>
      <c r="Y39" s="1332"/>
      <c r="Z39" s="1332"/>
      <c r="AA39" s="1332"/>
      <c r="AB39" s="1332"/>
      <c r="AC39" s="1332"/>
      <c r="AD39" s="1332"/>
      <c r="AE39" s="1333"/>
    </row>
    <row r="40" spans="1:31" ht="16.5" thickTop="1" thickBot="1">
      <c r="A40" s="752" t="s">
        <v>893</v>
      </c>
      <c r="B40" s="752"/>
      <c r="C40" s="752"/>
      <c r="D40" s="1113" t="s">
        <v>1046</v>
      </c>
      <c r="E40" s="1114"/>
      <c r="F40" s="1115"/>
      <c r="G40" s="1116" t="s">
        <v>894</v>
      </c>
      <c r="H40" s="1117"/>
      <c r="I40" s="1113"/>
      <c r="J40" s="1114"/>
      <c r="K40" s="1115"/>
      <c r="L40" s="1263" t="s">
        <v>811</v>
      </c>
      <c r="M40" s="1264"/>
      <c r="N40" s="415" t="s">
        <v>705</v>
      </c>
      <c r="O40" s="303"/>
      <c r="P40" s="303"/>
      <c r="Q40" s="303"/>
      <c r="R40" s="303"/>
      <c r="S40" s="303"/>
      <c r="T40" s="303"/>
      <c r="U40" s="416"/>
      <c r="V40" s="1334"/>
      <c r="W40" s="1335"/>
      <c r="X40" s="1335"/>
      <c r="Y40" s="1335"/>
      <c r="Z40" s="1335"/>
      <c r="AA40" s="1335"/>
      <c r="AB40" s="1335"/>
      <c r="AC40" s="1335"/>
      <c r="AD40" s="1335"/>
      <c r="AE40" s="1336"/>
    </row>
    <row r="41" spans="1:31" ht="16.5" thickTop="1" thickBot="1">
      <c r="A41" s="752" t="s">
        <v>895</v>
      </c>
      <c r="B41" s="752"/>
      <c r="C41" s="752"/>
      <c r="D41" s="1113" t="s">
        <v>1046</v>
      </c>
      <c r="E41" s="1114"/>
      <c r="F41" s="1115"/>
      <c r="G41" s="1116" t="s">
        <v>894</v>
      </c>
      <c r="H41" s="1117"/>
      <c r="I41" s="1113"/>
      <c r="J41" s="1114"/>
      <c r="K41" s="1115"/>
      <c r="L41" s="1285" t="s">
        <v>706</v>
      </c>
      <c r="M41" s="1286"/>
      <c r="N41" s="486" t="s">
        <v>879</v>
      </c>
      <c r="O41" s="487"/>
      <c r="P41" s="488"/>
      <c r="Q41" s="386" t="s">
        <v>923</v>
      </c>
      <c r="R41" s="387"/>
      <c r="S41" s="387"/>
      <c r="T41" s="387"/>
      <c r="U41" s="388"/>
      <c r="V41" s="769" t="s">
        <v>975</v>
      </c>
      <c r="W41" s="683"/>
      <c r="X41" s="683"/>
      <c r="Y41" s="683"/>
      <c r="Z41" s="683"/>
      <c r="AA41" s="683"/>
      <c r="AB41" s="683"/>
      <c r="AC41" s="683"/>
      <c r="AD41" s="683"/>
      <c r="AE41" s="751"/>
    </row>
    <row r="42" spans="1:31" ht="9.9499999999999993" customHeight="1" thickTop="1" thickBot="1">
      <c r="A42" s="604"/>
      <c r="B42" s="652"/>
      <c r="C42" s="652"/>
      <c r="D42" s="653"/>
      <c r="E42" s="653"/>
      <c r="F42" s="653"/>
      <c r="G42" s="653"/>
      <c r="H42" s="653"/>
      <c r="I42" s="653"/>
      <c r="J42" s="653"/>
      <c r="K42" s="603"/>
      <c r="L42" s="1287"/>
      <c r="M42" s="1288"/>
      <c r="N42" s="386" t="s">
        <v>502</v>
      </c>
      <c r="O42" s="387"/>
      <c r="P42" s="388"/>
      <c r="Q42" s="386" t="s">
        <v>880</v>
      </c>
      <c r="R42" s="387"/>
      <c r="S42" s="387"/>
      <c r="T42" s="387"/>
      <c r="U42" s="388"/>
    </row>
    <row r="43" spans="1:31" ht="16.5" thickTop="1" thickBot="1">
      <c r="A43" s="970" t="s">
        <v>825</v>
      </c>
      <c r="B43" s="1016" t="s">
        <v>761</v>
      </c>
      <c r="C43" s="1017"/>
      <c r="D43" s="1017"/>
      <c r="E43" s="1017"/>
      <c r="F43" s="1017"/>
      <c r="G43" s="1018"/>
      <c r="H43" s="645" t="s">
        <v>758</v>
      </c>
      <c r="I43" s="645" t="s">
        <v>561</v>
      </c>
      <c r="J43" s="645" t="s">
        <v>759</v>
      </c>
      <c r="K43" s="645" t="s">
        <v>760</v>
      </c>
      <c r="L43" s="1289"/>
      <c r="M43" s="1290"/>
      <c r="N43" s="386" t="s">
        <v>503</v>
      </c>
      <c r="O43" s="387"/>
      <c r="P43" s="388"/>
      <c r="Q43" s="486" t="s">
        <v>731</v>
      </c>
      <c r="R43" s="487"/>
      <c r="S43" s="487"/>
      <c r="T43" s="487"/>
      <c r="U43" s="488"/>
      <c r="V43" s="759" t="s">
        <v>976</v>
      </c>
    </row>
    <row r="44" spans="1:31" ht="16.5" thickTop="1" thickBot="1">
      <c r="A44" s="971"/>
      <c r="B44" s="654" t="s">
        <v>753</v>
      </c>
      <c r="C44" s="1019" t="s">
        <v>942</v>
      </c>
      <c r="D44" s="1020"/>
      <c r="E44" s="1020"/>
      <c r="F44" s="1020"/>
      <c r="G44" s="1021"/>
      <c r="H44" s="534"/>
      <c r="I44" s="534"/>
      <c r="J44" s="535"/>
      <c r="K44" s="535"/>
      <c r="L44" s="531"/>
      <c r="M44" s="1283"/>
      <c r="N44" s="1283"/>
      <c r="O44" s="1283"/>
      <c r="P44" s="1283"/>
      <c r="Q44" s="507"/>
      <c r="R44" s="507"/>
      <c r="S44" s="1284"/>
      <c r="T44" s="1284"/>
      <c r="V44" s="759" t="s">
        <v>977</v>
      </c>
    </row>
    <row r="45" spans="1:31" ht="16.5" thickTop="1" thickBot="1">
      <c r="A45" s="971"/>
      <c r="B45" s="654" t="s">
        <v>839</v>
      </c>
      <c r="C45" s="1019" t="s">
        <v>942</v>
      </c>
      <c r="D45" s="1020"/>
      <c r="E45" s="1020"/>
      <c r="F45" s="1020"/>
      <c r="G45" s="1021"/>
      <c r="H45" s="534"/>
      <c r="I45" s="534"/>
      <c r="J45" s="535"/>
      <c r="K45" s="535"/>
      <c r="L45" s="1263" t="s">
        <v>670</v>
      </c>
      <c r="M45" s="1264"/>
      <c r="N45" s="415" t="s">
        <v>845</v>
      </c>
      <c r="O45" s="303"/>
      <c r="P45" s="919" t="e">
        <f>#REF!</f>
        <v>#REF!</v>
      </c>
      <c r="Q45" s="919"/>
      <c r="R45" s="919"/>
      <c r="S45" s="919"/>
      <c r="T45" s="919"/>
      <c r="U45" s="920"/>
      <c r="V45" s="759" t="s">
        <v>978</v>
      </c>
    </row>
    <row r="46" spans="1:31" ht="16.5" thickTop="1" thickBot="1">
      <c r="A46" s="971"/>
      <c r="B46" s="654" t="s">
        <v>754</v>
      </c>
      <c r="C46" s="1019" t="s">
        <v>942</v>
      </c>
      <c r="D46" s="1020"/>
      <c r="E46" s="1020"/>
      <c r="F46" s="1020"/>
      <c r="G46" s="1021"/>
      <c r="H46" s="534"/>
      <c r="I46" s="534"/>
      <c r="J46" s="535"/>
      <c r="K46" s="535"/>
      <c r="L46" s="539" t="s">
        <v>703</v>
      </c>
      <c r="M46" s="500"/>
      <c r="N46" s="486" t="s">
        <v>484</v>
      </c>
      <c r="O46" s="487"/>
      <c r="P46" s="488"/>
      <c r="Q46" s="434" t="s">
        <v>843</v>
      </c>
      <c r="R46" s="435"/>
      <c r="S46" s="387"/>
      <c r="T46" s="387"/>
      <c r="U46" s="388"/>
      <c r="V46" s="759" t="s">
        <v>979</v>
      </c>
    </row>
    <row r="47" spans="1:31" ht="16.5" thickTop="1" thickBot="1">
      <c r="A47" s="971"/>
      <c r="B47" s="654" t="s">
        <v>755</v>
      </c>
      <c r="C47" s="1019" t="s">
        <v>942</v>
      </c>
      <c r="D47" s="1020"/>
      <c r="E47" s="1020"/>
      <c r="F47" s="1020"/>
      <c r="G47" s="1021"/>
      <c r="H47" s="534"/>
      <c r="I47" s="534"/>
      <c r="J47" s="535"/>
      <c r="K47" s="535"/>
      <c r="L47" s="1265" t="s">
        <v>704</v>
      </c>
      <c r="M47" s="1266"/>
      <c r="N47" s="386" t="s">
        <v>697</v>
      </c>
      <c r="O47" s="387"/>
      <c r="P47" s="388"/>
      <c r="Q47" s="434" t="s">
        <v>886</v>
      </c>
      <c r="R47" s="435"/>
      <c r="S47" s="387"/>
      <c r="T47" s="387"/>
      <c r="U47" s="388"/>
      <c r="V47" s="759" t="s">
        <v>980</v>
      </c>
    </row>
    <row r="48" spans="1:31" ht="16.5" customHeight="1" thickTop="1" thickBot="1">
      <c r="A48" s="971"/>
      <c r="B48" s="654" t="s">
        <v>756</v>
      </c>
      <c r="C48" s="1022" t="s">
        <v>942</v>
      </c>
      <c r="D48" s="1020"/>
      <c r="E48" s="1020"/>
      <c r="F48" s="1020"/>
      <c r="G48" s="1021"/>
      <c r="H48" s="534"/>
      <c r="I48" s="534"/>
      <c r="J48" s="536"/>
      <c r="K48" s="536"/>
      <c r="L48" s="1267"/>
      <c r="M48" s="1268"/>
      <c r="N48" s="386" t="s">
        <v>488</v>
      </c>
      <c r="O48" s="387"/>
      <c r="P48" s="388"/>
      <c r="Q48" s="434" t="s">
        <v>823</v>
      </c>
      <c r="R48" s="435"/>
      <c r="S48" s="387"/>
      <c r="T48" s="387"/>
      <c r="U48" s="388"/>
      <c r="V48" s="770" t="s">
        <v>981</v>
      </c>
      <c r="W48" s="754"/>
      <c r="X48" s="754"/>
      <c r="Y48" s="754"/>
      <c r="Z48" s="754"/>
      <c r="AA48" s="754"/>
      <c r="AB48" s="754"/>
      <c r="AC48" s="754"/>
      <c r="AD48" s="754"/>
      <c r="AE48" s="755"/>
    </row>
    <row r="49" spans="1:31" ht="16.5" thickTop="1" thickBot="1">
      <c r="A49" s="972"/>
      <c r="B49" s="654" t="s">
        <v>757</v>
      </c>
      <c r="C49" s="1023" t="s">
        <v>942</v>
      </c>
      <c r="D49" s="1024"/>
      <c r="E49" s="1024"/>
      <c r="F49" s="1024"/>
      <c r="G49" s="1025"/>
      <c r="H49" s="534"/>
      <c r="I49" s="534"/>
      <c r="J49" s="536"/>
      <c r="K49" s="536"/>
      <c r="L49" s="1267"/>
      <c r="M49" s="1268"/>
      <c r="N49" s="1056" t="s">
        <v>699</v>
      </c>
      <c r="O49" s="1057"/>
      <c r="P49" s="1058"/>
      <c r="Q49" s="486" t="s">
        <v>884</v>
      </c>
      <c r="R49" s="487"/>
      <c r="S49" s="487"/>
      <c r="T49" s="487"/>
      <c r="U49" s="488"/>
      <c r="V49" s="756"/>
      <c r="W49" s="757"/>
      <c r="X49" s="757"/>
      <c r="Y49" s="757"/>
      <c r="Z49" s="757"/>
      <c r="AA49" s="757"/>
      <c r="AB49" s="757"/>
      <c r="AC49" s="757"/>
      <c r="AD49" s="757"/>
      <c r="AE49" s="758"/>
    </row>
    <row r="50" spans="1:31" ht="16.5" thickTop="1" thickBot="1">
      <c r="A50" s="1133"/>
      <c r="B50" s="1134"/>
      <c r="C50" s="1134"/>
      <c r="D50" s="1134"/>
      <c r="E50" s="1134"/>
      <c r="F50" s="1134"/>
      <c r="G50" s="1134"/>
      <c r="H50" s="1134"/>
      <c r="I50" s="1134"/>
      <c r="J50" s="1134"/>
      <c r="K50" s="1135"/>
      <c r="L50" s="1267"/>
      <c r="M50" s="1268"/>
      <c r="N50" s="386" t="s">
        <v>885</v>
      </c>
      <c r="O50" s="387"/>
      <c r="P50" s="388"/>
      <c r="Q50" s="319" t="s">
        <v>798</v>
      </c>
      <c r="R50" s="320"/>
      <c r="S50" s="320"/>
      <c r="T50" s="320"/>
      <c r="U50" s="321"/>
      <c r="V50" t="s">
        <v>982</v>
      </c>
    </row>
    <row r="51" spans="1:31" ht="16.5" customHeight="1" thickTop="1" thickBot="1">
      <c r="A51" s="1102" t="s">
        <v>896</v>
      </c>
      <c r="C51" s="1131" t="s">
        <v>897</v>
      </c>
      <c r="D51" s="1131"/>
      <c r="E51" s="1131" t="s">
        <v>859</v>
      </c>
      <c r="F51" s="1131"/>
      <c r="G51" s="1131"/>
      <c r="H51" s="1131"/>
      <c r="I51" s="1131" t="s">
        <v>898</v>
      </c>
      <c r="J51" s="1131"/>
      <c r="K51" s="1131"/>
      <c r="L51" s="1267"/>
      <c r="M51" s="1268"/>
      <c r="N51" s="424" t="s">
        <v>721</v>
      </c>
      <c r="Q51" s="295" t="s">
        <v>797</v>
      </c>
      <c r="R51" s="206"/>
      <c r="S51" s="206"/>
      <c r="T51" s="206"/>
      <c r="U51" s="272"/>
      <c r="V51" s="1337" t="s">
        <v>983</v>
      </c>
      <c r="W51" s="1338"/>
      <c r="X51" s="1338"/>
      <c r="Y51" s="1338"/>
      <c r="Z51" s="1338"/>
      <c r="AA51" s="1338"/>
      <c r="AB51" s="1338"/>
      <c r="AC51" s="1338"/>
      <c r="AD51" s="1338"/>
      <c r="AE51" s="1339"/>
    </row>
    <row r="52" spans="1:31" ht="16.5" thickTop="1" thickBot="1">
      <c r="A52" s="1103"/>
      <c r="B52" s="655" t="s">
        <v>523</v>
      </c>
      <c r="C52" s="1132" t="s">
        <v>994</v>
      </c>
      <c r="D52" s="1132"/>
      <c r="E52" s="1132" t="s">
        <v>995</v>
      </c>
      <c r="F52" s="1132"/>
      <c r="G52" s="1132"/>
      <c r="H52" s="1132"/>
      <c r="I52" s="1101">
        <v>200</v>
      </c>
      <c r="J52" s="1101"/>
      <c r="K52" s="1101"/>
      <c r="L52" s="1267"/>
      <c r="M52" s="1268"/>
      <c r="N52" s="389" t="s">
        <v>501</v>
      </c>
      <c r="O52" s="387"/>
      <c r="P52" s="388"/>
      <c r="Q52" s="319" t="s">
        <v>842</v>
      </c>
      <c r="R52" s="320"/>
      <c r="S52" s="320"/>
      <c r="T52" s="320"/>
      <c r="U52" s="321"/>
      <c r="V52" s="1340"/>
      <c r="W52" s="1341"/>
      <c r="X52" s="1341"/>
      <c r="Y52" s="1341"/>
      <c r="Z52" s="1341"/>
      <c r="AA52" s="1341"/>
      <c r="AB52" s="1341"/>
      <c r="AC52" s="1341"/>
      <c r="AD52" s="1341"/>
      <c r="AE52" s="1342"/>
    </row>
    <row r="53" spans="1:31" ht="16.5" thickTop="1" thickBot="1">
      <c r="A53" s="1104"/>
      <c r="B53" s="656" t="s">
        <v>524</v>
      </c>
      <c r="C53" s="1132" t="s">
        <v>994</v>
      </c>
      <c r="D53" s="1132"/>
      <c r="E53" s="1132" t="s">
        <v>996</v>
      </c>
      <c r="F53" s="1132"/>
      <c r="G53" s="1132"/>
      <c r="H53" s="1132"/>
      <c r="I53" s="1101">
        <v>200</v>
      </c>
      <c r="J53" s="1101"/>
      <c r="K53" s="1101"/>
      <c r="L53" s="1267"/>
      <c r="M53" s="1268"/>
      <c r="N53" s="389" t="s">
        <v>714</v>
      </c>
      <c r="O53" s="387"/>
      <c r="P53" s="388"/>
      <c r="Q53" s="1056" t="s">
        <v>796</v>
      </c>
      <c r="R53" s="1057"/>
      <c r="S53" s="1057"/>
      <c r="T53" s="1057"/>
      <c r="U53" s="1058"/>
      <c r="V53" s="1343"/>
      <c r="W53" s="1344"/>
      <c r="X53" s="1344"/>
      <c r="Y53" s="1344"/>
      <c r="Z53" s="1344"/>
      <c r="AA53" s="1344"/>
      <c r="AB53" s="1344"/>
      <c r="AC53" s="1344"/>
      <c r="AD53" s="1344"/>
      <c r="AE53" s="1345"/>
    </row>
    <row r="54" spans="1:31" ht="16.5" customHeight="1" thickTop="1" thickBot="1">
      <c r="A54" s="1102" t="s">
        <v>899</v>
      </c>
      <c r="C54" s="1105" t="s">
        <v>897</v>
      </c>
      <c r="D54" s="1106"/>
      <c r="E54" s="1105" t="s">
        <v>859</v>
      </c>
      <c r="F54" s="1106"/>
      <c r="G54" s="1105" t="s">
        <v>900</v>
      </c>
      <c r="H54" s="1107"/>
      <c r="I54" s="1107"/>
      <c r="J54" s="1107"/>
      <c r="K54" s="1106"/>
      <c r="L54" s="1267"/>
      <c r="M54" s="1268"/>
      <c r="N54" s="389" t="s">
        <v>700</v>
      </c>
      <c r="O54" s="387"/>
      <c r="P54" s="388"/>
      <c r="Q54" s="1056" t="s">
        <v>878</v>
      </c>
      <c r="R54" s="1057"/>
      <c r="S54" s="1057"/>
      <c r="T54" s="1057"/>
      <c r="U54" s="1058"/>
      <c r="V54" s="759" t="s">
        <v>984</v>
      </c>
    </row>
    <row r="55" spans="1:31" ht="16.5" customHeight="1" thickTop="1" thickBot="1">
      <c r="A55" s="1103"/>
      <c r="B55" s="720" t="s">
        <v>523</v>
      </c>
      <c r="C55" s="1321">
        <v>2000</v>
      </c>
      <c r="D55" s="1322"/>
      <c r="E55" s="1108" t="s">
        <v>997</v>
      </c>
      <c r="F55" s="1109"/>
      <c r="G55" s="1110" t="s">
        <v>998</v>
      </c>
      <c r="H55" s="1111"/>
      <c r="I55" s="1111"/>
      <c r="J55" s="1111"/>
      <c r="K55" s="1112"/>
      <c r="L55" s="1269"/>
      <c r="M55" s="1270"/>
      <c r="N55" s="386" t="s">
        <v>701</v>
      </c>
      <c r="O55" s="387"/>
      <c r="P55" s="388"/>
      <c r="Q55" s="319" t="s">
        <v>780</v>
      </c>
      <c r="R55" s="320"/>
      <c r="S55" s="320"/>
      <c r="T55" s="320"/>
      <c r="U55" s="321"/>
      <c r="V55" t="s">
        <v>985</v>
      </c>
    </row>
    <row r="56" spans="1:31" ht="16.5" customHeight="1" thickTop="1" thickBot="1">
      <c r="A56" s="1104"/>
      <c r="B56" s="721" t="s">
        <v>524</v>
      </c>
      <c r="C56" s="1323"/>
      <c r="D56" s="1324"/>
      <c r="E56" s="1110" t="s">
        <v>798</v>
      </c>
      <c r="F56" s="1112"/>
      <c r="G56" s="1110" t="s">
        <v>998</v>
      </c>
      <c r="H56" s="1111"/>
      <c r="I56" s="1111"/>
      <c r="J56" s="1111"/>
      <c r="K56" s="1112"/>
      <c r="L56" s="1285" t="s">
        <v>724</v>
      </c>
      <c r="M56" s="1286"/>
      <c r="N56" s="386" t="s">
        <v>720</v>
      </c>
      <c r="O56" s="387"/>
      <c r="P56" s="388"/>
      <c r="Q56" s="319" t="s">
        <v>798</v>
      </c>
      <c r="R56" s="320"/>
      <c r="S56" s="320"/>
      <c r="T56" s="320"/>
      <c r="U56" s="321"/>
      <c r="V56" s="753" t="s">
        <v>986</v>
      </c>
      <c r="W56" s="754"/>
      <c r="X56" s="754"/>
      <c r="Y56" s="754"/>
      <c r="Z56" s="754"/>
      <c r="AA56" s="754"/>
      <c r="AB56" s="754"/>
      <c r="AC56" s="754"/>
      <c r="AD56" s="754"/>
      <c r="AE56" s="755"/>
    </row>
    <row r="57" spans="1:31" ht="9.9499999999999993" customHeight="1" thickTop="1" thickBot="1">
      <c r="A57" s="1065" t="s">
        <v>901</v>
      </c>
      <c r="B57" s="1066"/>
      <c r="C57" s="1066"/>
      <c r="D57" s="1066"/>
      <c r="E57" s="1066"/>
      <c r="F57" s="1066"/>
      <c r="G57" s="1066"/>
      <c r="H57" s="1066"/>
      <c r="I57" s="1066"/>
      <c r="J57" s="1066"/>
      <c r="K57" s="1067"/>
      <c r="L57" s="1287"/>
      <c r="M57" s="1288"/>
      <c r="N57" s="1259" t="s">
        <v>504</v>
      </c>
      <c r="O57" s="1260"/>
      <c r="P57" s="1261"/>
      <c r="Q57" s="898" t="s">
        <v>799</v>
      </c>
      <c r="R57" s="1262"/>
      <c r="S57" s="1262"/>
      <c r="T57" s="1262"/>
      <c r="U57" s="899"/>
      <c r="V57" s="756"/>
      <c r="W57" s="757"/>
      <c r="X57" s="757"/>
      <c r="Y57" s="757"/>
      <c r="Z57" s="757"/>
      <c r="AA57" s="757"/>
      <c r="AB57" s="757"/>
      <c r="AC57" s="757"/>
      <c r="AD57" s="757"/>
      <c r="AE57" s="758"/>
    </row>
    <row r="58" spans="1:31" ht="16.5" thickTop="1" thickBot="1">
      <c r="A58" s="1068"/>
      <c r="B58" s="1069"/>
      <c r="C58" s="1069"/>
      <c r="D58" s="1069"/>
      <c r="E58" s="1069"/>
      <c r="F58" s="1069"/>
      <c r="G58" s="1069"/>
      <c r="H58" s="1069"/>
      <c r="I58" s="1069"/>
      <c r="J58" s="1069"/>
      <c r="K58" s="1070"/>
      <c r="L58" s="1287"/>
      <c r="M58" s="1288"/>
      <c r="N58" s="1259" t="s">
        <v>505</v>
      </c>
      <c r="O58" s="1260"/>
      <c r="P58" s="1261"/>
      <c r="Q58" s="898" t="s">
        <v>799</v>
      </c>
      <c r="R58" s="1262"/>
      <c r="S58" s="1262"/>
      <c r="T58" s="1262"/>
      <c r="U58" s="899"/>
      <c r="V58" s="759" t="s">
        <v>991</v>
      </c>
    </row>
    <row r="59" spans="1:31" ht="16.5" thickTop="1" thickBot="1">
      <c r="A59" s="1071"/>
      <c r="B59" s="1072"/>
      <c r="C59" s="1072"/>
      <c r="D59" s="1072"/>
      <c r="E59" s="1072"/>
      <c r="F59" s="1072"/>
      <c r="G59" s="1072"/>
      <c r="H59" s="1072"/>
      <c r="I59" s="1072"/>
      <c r="J59" s="1072"/>
      <c r="K59" s="1073"/>
      <c r="L59" s="1287"/>
      <c r="M59" s="1288"/>
      <c r="N59" s="1259" t="s">
        <v>722</v>
      </c>
      <c r="O59" s="1260"/>
      <c r="P59" s="1261"/>
      <c r="Q59" s="898" t="s">
        <v>799</v>
      </c>
      <c r="R59" s="1262"/>
      <c r="S59" s="1262"/>
      <c r="T59" s="1262"/>
      <c r="U59" s="899"/>
    </row>
    <row r="60" spans="1:31" ht="16.5" thickTop="1" thickBot="1">
      <c r="A60" s="1121"/>
      <c r="B60" s="1122"/>
      <c r="C60" s="1122"/>
      <c r="D60" s="1122"/>
      <c r="E60" s="1122"/>
      <c r="F60" s="1122"/>
      <c r="G60" s="1122"/>
      <c r="H60" s="1122"/>
      <c r="I60" s="1122"/>
      <c r="J60" s="1122"/>
      <c r="K60" s="1123"/>
      <c r="L60" s="1289"/>
      <c r="M60" s="1290"/>
      <c r="N60" s="1259" t="s">
        <v>723</v>
      </c>
      <c r="O60" s="1260"/>
      <c r="P60" s="1261"/>
      <c r="Q60" s="898" t="s">
        <v>844</v>
      </c>
      <c r="R60" s="1262"/>
      <c r="S60" s="1262"/>
      <c r="T60" s="1262"/>
      <c r="U60" s="899"/>
    </row>
    <row r="61" spans="1:31" ht="18" thickTop="1" thickBot="1">
      <c r="A61" s="1074" t="s">
        <v>826</v>
      </c>
      <c r="B61" s="1075"/>
      <c r="C61" s="1118" t="s">
        <v>1000</v>
      </c>
      <c r="D61" s="1119"/>
      <c r="E61" s="1119"/>
      <c r="F61" s="1119"/>
      <c r="G61" s="1120"/>
      <c r="H61" s="684" t="s">
        <v>564</v>
      </c>
      <c r="I61" s="675" t="s">
        <v>999</v>
      </c>
      <c r="J61" s="675"/>
      <c r="K61" s="685"/>
      <c r="L61" s="517"/>
      <c r="M61" s="518"/>
      <c r="N61" s="518"/>
      <c r="O61" s="518"/>
      <c r="P61" s="518"/>
      <c r="Q61" s="516"/>
      <c r="R61" s="516"/>
      <c r="S61" s="519"/>
      <c r="T61" s="519"/>
    </row>
    <row r="62" spans="1:31" ht="19.5" customHeight="1" thickTop="1" thickBot="1">
      <c r="A62" s="1074" t="s">
        <v>902</v>
      </c>
      <c r="B62" s="1075"/>
      <c r="C62" s="1124" t="s">
        <v>846</v>
      </c>
      <c r="D62" s="1125"/>
      <c r="E62" s="1125"/>
      <c r="F62" s="1125"/>
      <c r="G62" s="1126"/>
      <c r="H62" s="684" t="s">
        <v>564</v>
      </c>
      <c r="I62" s="675" t="s">
        <v>934</v>
      </c>
      <c r="J62" s="675"/>
      <c r="K62" s="685"/>
      <c r="L62" s="517"/>
      <c r="M62" s="518"/>
      <c r="N62" s="518"/>
      <c r="O62" s="518"/>
      <c r="P62" s="518"/>
      <c r="Q62" s="516"/>
      <c r="R62" s="516"/>
      <c r="S62" s="519"/>
      <c r="T62" s="519"/>
    </row>
    <row r="63" spans="1:31" ht="18" thickTop="1" thickBot="1">
      <c r="A63" s="589"/>
      <c r="B63" s="590"/>
      <c r="C63" s="644"/>
      <c r="D63" s="591"/>
      <c r="E63" s="591"/>
      <c r="F63" s="590"/>
      <c r="G63" s="592"/>
      <c r="H63" s="592"/>
      <c r="I63" s="592"/>
      <c r="J63" s="592"/>
      <c r="K63" s="593"/>
      <c r="L63" s="1263" t="s">
        <v>811</v>
      </c>
      <c r="M63" s="1264"/>
      <c r="N63" s="415" t="s">
        <v>705</v>
      </c>
      <c r="O63" s="303"/>
      <c r="P63" s="303"/>
      <c r="Q63" s="303"/>
      <c r="R63" s="303"/>
      <c r="S63" s="303"/>
      <c r="T63" s="303"/>
      <c r="U63" s="416"/>
    </row>
    <row r="64" spans="1:31" ht="16.5" thickTop="1" thickBot="1">
      <c r="A64" s="1127" t="s">
        <v>866</v>
      </c>
      <c r="B64" s="1130" t="s">
        <v>747</v>
      </c>
      <c r="C64" s="964"/>
      <c r="D64" s="964"/>
      <c r="E64" s="964"/>
      <c r="F64" s="964"/>
      <c r="G64" s="964"/>
      <c r="H64" s="964"/>
      <c r="I64" s="964"/>
      <c r="J64" s="964"/>
      <c r="K64" s="964"/>
      <c r="L64" s="1285" t="s">
        <v>706</v>
      </c>
      <c r="M64" s="1286"/>
      <c r="N64" s="486" t="s">
        <v>879</v>
      </c>
      <c r="O64" s="487"/>
      <c r="P64" s="488"/>
      <c r="Q64" s="386" t="s">
        <v>1093</v>
      </c>
      <c r="R64" s="387"/>
      <c r="S64" s="387"/>
      <c r="T64" s="387"/>
      <c r="U64" s="388"/>
    </row>
    <row r="65" spans="1:21" ht="16.5" thickTop="1" thickBot="1">
      <c r="A65" s="1128"/>
      <c r="B65" s="990" t="s">
        <v>903</v>
      </c>
      <c r="C65" s="991"/>
      <c r="D65" s="991"/>
      <c r="E65" s="930" t="s">
        <v>1001</v>
      </c>
      <c r="F65" s="930"/>
      <c r="G65" s="930"/>
      <c r="H65" s="930"/>
      <c r="I65" s="930"/>
      <c r="J65" s="930"/>
      <c r="K65" s="930"/>
      <c r="L65" s="1287"/>
      <c r="M65" s="1288"/>
      <c r="N65" s="386" t="s">
        <v>502</v>
      </c>
      <c r="O65" s="387"/>
      <c r="P65" s="388"/>
      <c r="Q65" s="386" t="s">
        <v>923</v>
      </c>
      <c r="R65" s="387"/>
      <c r="S65" s="387"/>
      <c r="T65" s="387"/>
      <c r="U65" s="388"/>
    </row>
    <row r="66" spans="1:21" ht="16.5" thickTop="1" thickBot="1">
      <c r="A66" s="1128"/>
      <c r="B66" s="990" t="s">
        <v>565</v>
      </c>
      <c r="C66" s="991"/>
      <c r="D66" s="991"/>
      <c r="E66" s="773" t="s">
        <v>1003</v>
      </c>
      <c r="F66" s="771"/>
      <c r="G66" s="771"/>
      <c r="H66" s="771"/>
      <c r="I66" s="771"/>
      <c r="J66" s="771"/>
      <c r="K66" s="771"/>
      <c r="L66" s="1289"/>
      <c r="M66" s="1290"/>
      <c r="N66" s="386" t="s">
        <v>503</v>
      </c>
      <c r="O66" s="387"/>
      <c r="P66" s="388"/>
      <c r="Q66" s="486" t="s">
        <v>731</v>
      </c>
      <c r="R66" s="487"/>
      <c r="S66" s="487"/>
      <c r="T66" s="487"/>
      <c r="U66" s="488"/>
    </row>
    <row r="67" spans="1:21" ht="18" thickTop="1" thickBot="1">
      <c r="A67" s="1128"/>
      <c r="B67" s="990" t="s">
        <v>860</v>
      </c>
      <c r="C67" s="991"/>
      <c r="D67" s="991"/>
      <c r="E67" s="772" t="s">
        <v>1002</v>
      </c>
      <c r="F67" s="771"/>
      <c r="G67" s="771"/>
      <c r="H67" s="771"/>
      <c r="I67" s="771"/>
      <c r="J67" s="771"/>
      <c r="K67" s="771"/>
    </row>
    <row r="68" spans="1:21" ht="16.5" customHeight="1" thickTop="1" thickBot="1">
      <c r="A68" s="1128"/>
      <c r="B68" s="686" t="s">
        <v>904</v>
      </c>
      <c r="C68" s="687"/>
      <c r="D68" s="688" t="s">
        <v>726</v>
      </c>
      <c r="E68" s="992">
        <v>44228</v>
      </c>
      <c r="F68" s="993"/>
      <c r="G68" s="689" t="s">
        <v>905</v>
      </c>
      <c r="H68" s="690"/>
      <c r="I68" s="994" t="s">
        <v>906</v>
      </c>
      <c r="J68" s="994"/>
      <c r="K68" s="691" t="s">
        <v>923</v>
      </c>
    </row>
    <row r="69" spans="1:21" ht="18" thickTop="1" thickBot="1">
      <c r="A69" s="1128"/>
      <c r="B69" s="659"/>
      <c r="C69" s="650"/>
      <c r="D69" s="650"/>
      <c r="E69" s="660"/>
      <c r="F69" s="650"/>
      <c r="G69" s="650"/>
      <c r="H69" s="650"/>
      <c r="I69" s="650"/>
      <c r="J69" s="650"/>
      <c r="K69" s="594"/>
      <c r="L69" s="1263" t="s">
        <v>812</v>
      </c>
      <c r="M69" s="1264"/>
      <c r="N69" s="1302" t="s">
        <v>705</v>
      </c>
      <c r="O69" s="1303"/>
      <c r="P69" s="1303"/>
      <c r="Q69" s="1303"/>
      <c r="R69" s="1303"/>
      <c r="S69" s="1303"/>
      <c r="T69" s="1303"/>
      <c r="U69" s="1304"/>
    </row>
    <row r="70" spans="1:21" ht="16.5" thickTop="1" thickBot="1">
      <c r="A70" s="1128"/>
      <c r="B70" s="995" t="s">
        <v>857</v>
      </c>
      <c r="C70" s="996"/>
      <c r="D70" s="996"/>
      <c r="E70" s="996"/>
      <c r="F70" s="996"/>
      <c r="G70" s="996"/>
      <c r="H70" s="996"/>
      <c r="I70" s="996"/>
      <c r="J70" s="996"/>
      <c r="K70" s="996"/>
      <c r="L70" s="1265" t="s">
        <v>719</v>
      </c>
      <c r="M70" s="1266"/>
      <c r="N70" s="418" t="s">
        <v>881</v>
      </c>
      <c r="O70" s="419"/>
      <c r="P70" s="419"/>
      <c r="Q70" s="419"/>
      <c r="R70" s="419"/>
      <c r="S70" s="419"/>
      <c r="T70" s="419"/>
      <c r="U70" s="420"/>
    </row>
    <row r="71" spans="1:21" ht="16.5" thickTop="1" thickBot="1">
      <c r="A71" s="1128"/>
      <c r="B71" s="997" t="s">
        <v>858</v>
      </c>
      <c r="C71" s="998"/>
      <c r="D71" s="634" t="s">
        <v>854</v>
      </c>
      <c r="E71" s="999" t="s">
        <v>859</v>
      </c>
      <c r="F71" s="999"/>
      <c r="G71" s="999"/>
      <c r="H71" s="999"/>
      <c r="I71" s="999"/>
      <c r="J71" s="999"/>
      <c r="K71" s="999"/>
      <c r="L71" s="1269"/>
      <c r="M71" s="1270"/>
      <c r="N71" s="421" t="s">
        <v>1182</v>
      </c>
      <c r="O71" s="422"/>
      <c r="P71" s="422"/>
      <c r="Q71" s="422"/>
      <c r="R71" s="422"/>
      <c r="S71" s="422"/>
      <c r="T71" s="422"/>
      <c r="U71" s="423"/>
    </row>
    <row r="72" spans="1:21" ht="16.5" thickTop="1" thickBot="1">
      <c r="A72" s="1128"/>
      <c r="B72" s="1000" t="s">
        <v>748</v>
      </c>
      <c r="C72" s="969"/>
      <c r="D72" s="671">
        <v>3</v>
      </c>
      <c r="E72" s="965" t="s">
        <v>1004</v>
      </c>
      <c r="F72" s="965"/>
      <c r="G72" s="965"/>
      <c r="H72" s="965"/>
      <c r="I72" s="965"/>
      <c r="J72" s="965"/>
      <c r="K72" s="965"/>
      <c r="L72" s="1295"/>
      <c r="M72" s="1295"/>
      <c r="N72" s="605"/>
      <c r="O72" s="605"/>
      <c r="P72" s="605"/>
      <c r="Q72" s="605"/>
      <c r="R72" s="605"/>
      <c r="S72" s="605"/>
      <c r="T72" s="605"/>
      <c r="U72" s="605"/>
    </row>
    <row r="73" spans="1:21" ht="16.5" thickTop="1" thickBot="1">
      <c r="A73" s="1128"/>
      <c r="B73" s="1001" t="s">
        <v>856</v>
      </c>
      <c r="C73" s="965"/>
      <c r="D73" s="671">
        <v>3</v>
      </c>
      <c r="E73" s="965" t="s">
        <v>1005</v>
      </c>
      <c r="F73" s="965"/>
      <c r="G73" s="965"/>
      <c r="H73" s="965"/>
      <c r="I73" s="965"/>
      <c r="J73" s="965"/>
      <c r="K73" s="965"/>
      <c r="L73" s="1287"/>
      <c r="M73" s="1287"/>
      <c r="N73" s="1300"/>
      <c r="O73" s="1300"/>
      <c r="P73" s="1300"/>
      <c r="Q73" s="1300"/>
      <c r="R73" s="1300"/>
      <c r="S73" s="1300"/>
      <c r="T73" s="1300"/>
      <c r="U73" s="1300"/>
    </row>
    <row r="74" spans="1:21" ht="16.5" thickTop="1" thickBot="1">
      <c r="A74" s="1128"/>
      <c r="B74" s="1001" t="s">
        <v>855</v>
      </c>
      <c r="C74" s="965"/>
      <c r="D74" s="671">
        <v>6</v>
      </c>
      <c r="E74" s="965" t="s">
        <v>1005</v>
      </c>
      <c r="F74" s="965"/>
      <c r="G74" s="965"/>
      <c r="H74" s="965"/>
      <c r="I74" s="965"/>
      <c r="J74" s="965"/>
      <c r="K74" s="965"/>
      <c r="L74" s="1287"/>
      <c r="M74" s="1287"/>
      <c r="N74" s="1300"/>
      <c r="O74" s="1300"/>
      <c r="P74" s="1300"/>
      <c r="Q74" s="1300"/>
      <c r="R74" s="1300"/>
      <c r="S74" s="1300"/>
      <c r="T74" s="1300"/>
      <c r="U74" s="1300"/>
    </row>
    <row r="75" spans="1:21" ht="16.5" thickTop="1" thickBot="1">
      <c r="A75" s="1128"/>
      <c r="B75" s="650"/>
      <c r="C75" s="650"/>
      <c r="D75" s="650"/>
      <c r="E75" s="650"/>
      <c r="F75" s="650"/>
      <c r="G75" s="650"/>
      <c r="H75" s="650"/>
      <c r="I75" s="650"/>
      <c r="J75" s="650"/>
      <c r="K75" s="595"/>
      <c r="L75" s="1287"/>
      <c r="M75" s="1287"/>
      <c r="N75" s="1301"/>
      <c r="O75" s="1301"/>
      <c r="P75" s="1301"/>
      <c r="Q75" s="1301"/>
      <c r="R75" s="1301"/>
      <c r="S75" s="1301"/>
      <c r="T75" s="1301"/>
      <c r="U75" s="1301"/>
    </row>
    <row r="76" spans="1:21" ht="16.5" thickTop="1" thickBot="1">
      <c r="A76" s="1128"/>
      <c r="B76" s="964" t="s">
        <v>861</v>
      </c>
      <c r="C76" s="964"/>
      <c r="D76" s="964"/>
      <c r="E76" s="964"/>
      <c r="F76" s="964"/>
      <c r="G76" s="964"/>
      <c r="H76" s="964"/>
      <c r="I76" s="964"/>
      <c r="J76" s="964"/>
      <c r="K76" s="964"/>
      <c r="L76" s="1287"/>
      <c r="M76" s="1287"/>
      <c r="N76" s="1301"/>
      <c r="O76" s="1301"/>
      <c r="P76" s="1301"/>
      <c r="Q76" s="1301"/>
      <c r="R76" s="1301"/>
      <c r="S76" s="1301"/>
      <c r="T76" s="1301"/>
      <c r="U76" s="1301"/>
    </row>
    <row r="77" spans="1:21" ht="16.5" thickTop="1" thickBot="1">
      <c r="A77" s="1128"/>
      <c r="B77" s="966" t="s">
        <v>858</v>
      </c>
      <c r="C77" s="967"/>
      <c r="D77" s="692" t="s">
        <v>854</v>
      </c>
      <c r="E77" s="968" t="s">
        <v>859</v>
      </c>
      <c r="F77" s="968"/>
      <c r="G77" s="968"/>
      <c r="H77" s="968"/>
      <c r="I77" s="968"/>
      <c r="J77" s="968"/>
      <c r="K77" s="968"/>
    </row>
    <row r="78" spans="1:21" ht="16.5" thickTop="1" thickBot="1">
      <c r="A78" s="1128"/>
      <c r="B78" s="969" t="s">
        <v>862</v>
      </c>
      <c r="C78" s="969"/>
      <c r="D78" s="729">
        <v>5</v>
      </c>
      <c r="E78" s="1076" t="s">
        <v>1020</v>
      </c>
      <c r="F78" s="1077"/>
      <c r="G78" s="1077"/>
      <c r="H78" s="1077"/>
      <c r="I78" s="1077"/>
      <c r="J78" s="1077"/>
      <c r="K78" s="1078"/>
    </row>
    <row r="79" spans="1:21" ht="15.75" customHeight="1" thickTop="1" thickBot="1">
      <c r="A79" s="1128"/>
      <c r="B79" s="965" t="s">
        <v>863</v>
      </c>
      <c r="C79" s="965"/>
      <c r="D79" s="729">
        <v>15</v>
      </c>
      <c r="E79" s="1079"/>
      <c r="F79" s="1080"/>
      <c r="G79" s="1080"/>
      <c r="H79" s="1080"/>
      <c r="I79" s="1080"/>
      <c r="J79" s="1080"/>
      <c r="K79" s="1081"/>
    </row>
    <row r="80" spans="1:21" ht="16.5" thickTop="1" thickBot="1">
      <c r="A80" s="1128"/>
      <c r="B80" s="965" t="s">
        <v>856</v>
      </c>
      <c r="C80" s="965"/>
      <c r="D80" s="729">
        <v>3</v>
      </c>
      <c r="E80" s="1079"/>
      <c r="F80" s="1080"/>
      <c r="G80" s="1080"/>
      <c r="H80" s="1080"/>
      <c r="I80" s="1080"/>
      <c r="J80" s="1080"/>
      <c r="K80" s="1081"/>
    </row>
    <row r="81" spans="1:11" ht="16.5" thickTop="1" thickBot="1">
      <c r="A81" s="1128"/>
      <c r="B81" s="965" t="s">
        <v>855</v>
      </c>
      <c r="C81" s="965"/>
      <c r="D81" s="536">
        <v>3</v>
      </c>
      <c r="E81" s="1079"/>
      <c r="F81" s="1080"/>
      <c r="G81" s="1080"/>
      <c r="H81" s="1080"/>
      <c r="I81" s="1080"/>
      <c r="J81" s="1080"/>
      <c r="K81" s="1081"/>
    </row>
    <row r="82" spans="1:11" ht="16.5" thickTop="1" thickBot="1">
      <c r="A82" s="1128"/>
      <c r="B82" s="965" t="s">
        <v>864</v>
      </c>
      <c r="C82" s="965"/>
      <c r="D82" s="536">
        <v>3</v>
      </c>
      <c r="E82" s="1079"/>
      <c r="F82" s="1080"/>
      <c r="G82" s="1080"/>
      <c r="H82" s="1080"/>
      <c r="I82" s="1080"/>
      <c r="J82" s="1080"/>
      <c r="K82" s="1081"/>
    </row>
    <row r="83" spans="1:11" ht="16.5" thickTop="1" thickBot="1">
      <c r="A83" s="1128"/>
      <c r="B83" s="965" t="s">
        <v>865</v>
      </c>
      <c r="C83" s="965"/>
      <c r="D83" s="536">
        <v>15</v>
      </c>
      <c r="E83" s="1082"/>
      <c r="F83" s="1083"/>
      <c r="G83" s="1083"/>
      <c r="H83" s="1083"/>
      <c r="I83" s="1083"/>
      <c r="J83" s="1083"/>
      <c r="K83" s="1084"/>
    </row>
    <row r="84" spans="1:11" ht="18.75" customHeight="1" thickTop="1" thickBot="1">
      <c r="A84" s="1128"/>
      <c r="B84" s="965" t="s">
        <v>752</v>
      </c>
      <c r="C84" s="965"/>
      <c r="D84" s="693" t="s">
        <v>1006</v>
      </c>
      <c r="E84" s="694"/>
      <c r="F84" s="694"/>
      <c r="G84" s="1086"/>
      <c r="H84" s="1086"/>
      <c r="I84" s="1087" t="s">
        <v>941</v>
      </c>
      <c r="J84" s="1087"/>
      <c r="K84" s="1088"/>
    </row>
    <row r="85" spans="1:11" ht="18" thickTop="1" thickBot="1">
      <c r="A85" s="1129"/>
      <c r="B85" s="965" t="s">
        <v>751</v>
      </c>
      <c r="C85" s="965"/>
      <c r="D85" s="695" t="s">
        <v>1021</v>
      </c>
      <c r="E85" s="696"/>
      <c r="F85" s="696"/>
      <c r="G85" s="1089"/>
      <c r="H85" s="1089"/>
      <c r="I85" s="697"/>
      <c r="J85" s="698"/>
      <c r="K85" s="699"/>
    </row>
    <row r="86" spans="1:11" ht="16.5" thickTop="1" thickBot="1">
      <c r="A86" s="602"/>
      <c r="B86" s="650"/>
      <c r="C86" s="650"/>
      <c r="D86" s="650"/>
      <c r="E86" s="650"/>
      <c r="F86" s="650"/>
      <c r="G86" s="650"/>
      <c r="H86" s="650"/>
      <c r="I86" s="650"/>
      <c r="J86" s="650"/>
      <c r="K86" s="595"/>
    </row>
    <row r="87" spans="1:11" ht="16.5" thickTop="1" thickBot="1">
      <c r="A87" s="970" t="s">
        <v>642</v>
      </c>
      <c r="B87" s="704" t="s">
        <v>644</v>
      </c>
      <c r="C87" s="705"/>
      <c r="D87" s="705"/>
      <c r="E87" s="705"/>
      <c r="F87" s="705"/>
      <c r="G87" s="705"/>
      <c r="H87" s="705"/>
      <c r="I87" s="705"/>
      <c r="J87" s="705"/>
      <c r="K87" s="706"/>
    </row>
    <row r="88" spans="1:11" ht="16.5" thickTop="1" thickBot="1">
      <c r="A88" s="971"/>
      <c r="B88" s="973" t="s">
        <v>907</v>
      </c>
      <c r="C88" s="974"/>
      <c r="D88" s="975" t="s">
        <v>733</v>
      </c>
      <c r="E88" s="976"/>
      <c r="F88" s="977"/>
      <c r="G88" s="978" t="s">
        <v>734</v>
      </c>
      <c r="H88" s="979"/>
      <c r="I88" s="978" t="s">
        <v>765</v>
      </c>
      <c r="J88" s="980"/>
      <c r="K88" s="979"/>
    </row>
    <row r="89" spans="1:11" ht="16.5" thickTop="1" thickBot="1">
      <c r="A89" s="971"/>
      <c r="B89" s="987" t="s">
        <v>763</v>
      </c>
      <c r="C89" s="988"/>
      <c r="D89" s="987" t="s">
        <v>763</v>
      </c>
      <c r="E89" s="989"/>
      <c r="F89" s="988"/>
      <c r="G89" s="987" t="s">
        <v>763</v>
      </c>
      <c r="H89" s="988"/>
      <c r="I89" s="987" t="s">
        <v>763</v>
      </c>
      <c r="J89" s="989"/>
      <c r="K89" s="988"/>
    </row>
    <row r="90" spans="1:11" ht="16.5" thickTop="1" thickBot="1">
      <c r="A90" s="971"/>
      <c r="B90" s="981" t="s">
        <v>868</v>
      </c>
      <c r="C90" s="981"/>
      <c r="D90" s="982" t="s">
        <v>764</v>
      </c>
      <c r="E90" s="982"/>
      <c r="F90" s="982"/>
      <c r="G90" s="981" t="s">
        <v>867</v>
      </c>
      <c r="H90" s="981"/>
      <c r="I90" s="983" t="s">
        <v>807</v>
      </c>
      <c r="J90" s="983"/>
      <c r="K90" s="983"/>
    </row>
    <row r="91" spans="1:11" ht="16.5" thickTop="1" thickBot="1">
      <c r="A91" s="972"/>
      <c r="B91" s="981"/>
      <c r="C91" s="981"/>
      <c r="D91" s="982"/>
      <c r="E91" s="982"/>
      <c r="F91" s="982"/>
      <c r="G91" s="981" t="s">
        <v>944</v>
      </c>
      <c r="H91" s="981"/>
      <c r="I91" s="984"/>
      <c r="J91" s="985"/>
      <c r="K91" s="986"/>
    </row>
    <row r="92" spans="1:11" ht="16.5" thickTop="1" thickBot="1">
      <c r="A92" s="661"/>
      <c r="B92" s="1093" t="s">
        <v>908</v>
      </c>
      <c r="C92" s="1094"/>
      <c r="D92" s="1090" t="s">
        <v>780</v>
      </c>
      <c r="E92" s="1091"/>
      <c r="F92" s="1092"/>
      <c r="G92" s="662" t="s">
        <v>908</v>
      </c>
      <c r="H92" s="1090" t="s">
        <v>780</v>
      </c>
      <c r="I92" s="1091"/>
      <c r="J92" s="1091"/>
      <c r="K92" s="1092"/>
    </row>
    <row r="93" spans="1:11" ht="16.5" thickTop="1" thickBot="1">
      <c r="A93" s="661"/>
      <c r="B93" s="1093" t="s">
        <v>945</v>
      </c>
      <c r="C93" s="1094"/>
      <c r="D93" s="1095" t="s">
        <v>935</v>
      </c>
      <c r="E93" s="1096"/>
      <c r="F93" s="1097"/>
      <c r="G93" s="662" t="s">
        <v>946</v>
      </c>
      <c r="H93" s="741">
        <v>50</v>
      </c>
      <c r="I93" s="1098" t="s">
        <v>524</v>
      </c>
      <c r="J93" s="1098"/>
      <c r="K93" s="730">
        <v>50</v>
      </c>
    </row>
    <row r="94" spans="1:11" ht="16.5" thickTop="1" thickBot="1">
      <c r="A94" s="619"/>
      <c r="B94" s="620"/>
      <c r="C94" s="620"/>
      <c r="D94" s="620"/>
      <c r="E94" s="620"/>
      <c r="F94" s="620"/>
      <c r="G94" s="620"/>
      <c r="H94" s="620"/>
      <c r="I94" s="620"/>
      <c r="J94" s="620"/>
      <c r="K94" s="621"/>
    </row>
    <row r="95" spans="1:11" ht="16.5" customHeight="1" thickTop="1" thickBot="1">
      <c r="A95" s="970" t="s">
        <v>875</v>
      </c>
      <c r="B95" s="1059" t="s">
        <v>767</v>
      </c>
      <c r="C95" s="1060"/>
      <c r="D95" s="1060"/>
      <c r="E95" s="1060"/>
      <c r="F95" s="1060"/>
      <c r="G95" s="1060"/>
      <c r="H95" s="1060"/>
      <c r="I95" s="1060"/>
      <c r="J95" s="1060"/>
      <c r="K95" s="1061"/>
    </row>
    <row r="96" spans="1:11" ht="16.5" thickTop="1" thickBot="1">
      <c r="A96" s="971"/>
      <c r="B96" s="957" t="s">
        <v>1007</v>
      </c>
      <c r="C96" s="958"/>
      <c r="D96" s="729">
        <v>35</v>
      </c>
      <c r="E96" s="961" t="s">
        <v>773</v>
      </c>
      <c r="F96" s="958"/>
      <c r="G96" s="729">
        <v>20</v>
      </c>
      <c r="H96" s="1062" t="s">
        <v>874</v>
      </c>
      <c r="I96" s="1063"/>
      <c r="J96" s="1063"/>
      <c r="K96" s="1064"/>
    </row>
    <row r="97" spans="1:11" ht="16.5" thickTop="1" thickBot="1">
      <c r="A97" s="971"/>
      <c r="B97" s="957" t="s">
        <v>1018</v>
      </c>
      <c r="C97" s="958"/>
      <c r="D97" s="729">
        <v>3</v>
      </c>
      <c r="E97" s="961" t="s">
        <v>774</v>
      </c>
      <c r="F97" s="958"/>
      <c r="G97" s="729">
        <v>400</v>
      </c>
      <c r="H97" s="941" t="s">
        <v>1047</v>
      </c>
      <c r="I97" s="942"/>
      <c r="J97" s="942"/>
      <c r="K97" s="943"/>
    </row>
    <row r="98" spans="1:11" ht="16.5" thickTop="1" thickBot="1">
      <c r="A98" s="971"/>
      <c r="B98" s="962" t="s">
        <v>1015</v>
      </c>
      <c r="C98" s="963"/>
      <c r="D98" s="729">
        <v>18</v>
      </c>
      <c r="E98" s="961" t="s">
        <v>1017</v>
      </c>
      <c r="F98" s="958"/>
      <c r="G98" s="729">
        <v>5</v>
      </c>
      <c r="H98" s="944"/>
      <c r="I98" s="945"/>
      <c r="J98" s="945"/>
      <c r="K98" s="946"/>
    </row>
    <row r="99" spans="1:11" ht="16.5" thickTop="1" thickBot="1">
      <c r="A99" s="971"/>
      <c r="B99" s="962" t="s">
        <v>749</v>
      </c>
      <c r="C99" s="963"/>
      <c r="D99" s="729">
        <v>2</v>
      </c>
      <c r="E99" s="961" t="s">
        <v>1019</v>
      </c>
      <c r="F99" s="958"/>
      <c r="G99" s="729">
        <v>6</v>
      </c>
      <c r="H99" s="944"/>
      <c r="I99" s="945"/>
      <c r="J99" s="945"/>
      <c r="K99" s="946"/>
    </row>
    <row r="100" spans="1:11" s="206" customFormat="1" ht="16.5" customHeight="1" thickTop="1" thickBot="1">
      <c r="A100" s="971"/>
      <c r="B100" s="957" t="s">
        <v>1016</v>
      </c>
      <c r="C100" s="958"/>
      <c r="D100" s="729">
        <v>22</v>
      </c>
      <c r="E100" s="961" t="s">
        <v>777</v>
      </c>
      <c r="F100" s="958"/>
      <c r="G100" s="729">
        <v>12</v>
      </c>
      <c r="H100" s="944"/>
      <c r="I100" s="945"/>
      <c r="J100" s="945"/>
      <c r="K100" s="946"/>
    </row>
    <row r="101" spans="1:11" ht="16.5" thickTop="1" thickBot="1">
      <c r="A101" s="971"/>
      <c r="B101" s="957" t="s">
        <v>771</v>
      </c>
      <c r="C101" s="958"/>
      <c r="D101" s="729">
        <v>250</v>
      </c>
      <c r="E101" s="961" t="s">
        <v>778</v>
      </c>
      <c r="F101" s="958"/>
      <c r="G101" s="729">
        <v>190</v>
      </c>
      <c r="H101" s="944"/>
      <c r="I101" s="945"/>
      <c r="J101" s="945"/>
      <c r="K101" s="946"/>
    </row>
    <row r="102" spans="1:11" ht="16.5" thickTop="1" thickBot="1">
      <c r="A102" s="971"/>
      <c r="B102" s="957" t="s">
        <v>869</v>
      </c>
      <c r="C102" s="958"/>
      <c r="D102" s="729">
        <v>4</v>
      </c>
      <c r="E102" s="961" t="s">
        <v>872</v>
      </c>
      <c r="F102" s="958"/>
      <c r="G102" s="729">
        <v>0</v>
      </c>
      <c r="H102" s="944"/>
      <c r="I102" s="945"/>
      <c r="J102" s="945"/>
      <c r="K102" s="946"/>
    </row>
    <row r="103" spans="1:11" ht="16.5" thickTop="1" thickBot="1">
      <c r="A103" s="972"/>
      <c r="B103" s="957" t="s">
        <v>871</v>
      </c>
      <c r="C103" s="958"/>
      <c r="D103" s="729">
        <v>3</v>
      </c>
      <c r="E103" s="959" t="s">
        <v>772</v>
      </c>
      <c r="F103" s="960"/>
      <c r="G103" s="740">
        <v>60</v>
      </c>
      <c r="H103" s="947"/>
      <c r="I103" s="948"/>
      <c r="J103" s="948"/>
      <c r="K103" s="949"/>
    </row>
    <row r="104" spans="1:11" ht="16.5" thickTop="1" thickBot="1">
      <c r="A104" s="934" t="s">
        <v>909</v>
      </c>
      <c r="B104" s="935"/>
      <c r="C104" s="936"/>
      <c r="D104" s="776" t="s">
        <v>726</v>
      </c>
      <c r="E104" s="1099">
        <v>44228</v>
      </c>
      <c r="F104" s="960"/>
      <c r="G104" s="780" t="s">
        <v>905</v>
      </c>
      <c r="H104" s="750"/>
      <c r="I104" s="1100" t="s">
        <v>906</v>
      </c>
      <c r="J104" s="1100"/>
      <c r="K104" s="778" t="s">
        <v>923</v>
      </c>
    </row>
    <row r="105" spans="1:11" ht="16.5" thickTop="1" thickBot="1">
      <c r="A105" s="1045" t="s">
        <v>910</v>
      </c>
      <c r="B105" s="1045"/>
      <c r="C105" s="1045"/>
      <c r="D105" s="982">
        <v>320</v>
      </c>
      <c r="E105" s="982"/>
      <c r="F105" s="982"/>
      <c r="G105" s="950" t="s">
        <v>894</v>
      </c>
      <c r="H105" s="950"/>
      <c r="I105" s="951" t="s">
        <v>1008</v>
      </c>
      <c r="J105" s="951"/>
      <c r="K105" s="951"/>
    </row>
    <row r="106" spans="1:11" ht="16.5" thickTop="1" thickBot="1">
      <c r="A106" s="934" t="s">
        <v>911</v>
      </c>
      <c r="B106" s="935"/>
      <c r="C106" s="936"/>
      <c r="D106" s="776" t="s">
        <v>1011</v>
      </c>
      <c r="E106" s="729">
        <v>0</v>
      </c>
      <c r="F106" s="776" t="s">
        <v>1012</v>
      </c>
      <c r="G106" s="777">
        <v>0</v>
      </c>
      <c r="H106" s="776" t="s">
        <v>1010</v>
      </c>
      <c r="I106" s="778"/>
      <c r="J106" s="779" t="s">
        <v>1013</v>
      </c>
      <c r="K106" s="778">
        <v>0</v>
      </c>
    </row>
    <row r="107" spans="1:11" ht="16.5" thickTop="1" thickBot="1">
      <c r="A107" s="934" t="s">
        <v>912</v>
      </c>
      <c r="B107" s="935"/>
      <c r="C107" s="936"/>
      <c r="D107" s="952" t="s">
        <v>1008</v>
      </c>
      <c r="E107" s="952"/>
      <c r="F107" s="952"/>
      <c r="G107" s="950" t="s">
        <v>936</v>
      </c>
      <c r="H107" s="950"/>
      <c r="I107" s="775" t="s">
        <v>1009</v>
      </c>
      <c r="J107" s="774"/>
      <c r="K107" s="774"/>
    </row>
    <row r="108" spans="1:11" s="206" customFormat="1" ht="22.5" customHeight="1" thickTop="1" thickBot="1">
      <c r="A108" s="934" t="s">
        <v>913</v>
      </c>
      <c r="B108" s="935"/>
      <c r="C108" s="936"/>
      <c r="D108" s="931" t="s">
        <v>1014</v>
      </c>
      <c r="E108" s="932"/>
      <c r="F108" s="932"/>
      <c r="G108" s="932"/>
      <c r="H108" s="932"/>
      <c r="I108" s="932"/>
      <c r="J108" s="932"/>
      <c r="K108" s="933"/>
    </row>
    <row r="109" spans="1:11" ht="16.5" thickTop="1" thickBot="1">
      <c r="A109" s="619"/>
      <c r="B109" s="620"/>
      <c r="C109" s="620"/>
      <c r="D109" s="620"/>
      <c r="E109" s="620"/>
      <c r="F109" s="620"/>
      <c r="G109" s="620"/>
      <c r="H109" s="620"/>
      <c r="I109" s="620"/>
      <c r="J109" s="620"/>
      <c r="K109" s="621"/>
    </row>
    <row r="110" spans="1:11" ht="16.5" thickTop="1" thickBot="1">
      <c r="A110" s="937" t="s">
        <v>877</v>
      </c>
      <c r="B110" s="940" t="s">
        <v>830</v>
      </c>
      <c r="C110" s="940"/>
      <c r="D110" s="940"/>
      <c r="E110" s="940" t="s">
        <v>830</v>
      </c>
      <c r="F110" s="940"/>
      <c r="G110" s="940"/>
      <c r="H110" s="940" t="s">
        <v>831</v>
      </c>
      <c r="I110" s="940"/>
      <c r="J110" s="940"/>
      <c r="K110" s="940"/>
    </row>
    <row r="111" spans="1:11" ht="16.5" thickTop="1" thickBot="1">
      <c r="A111" s="938"/>
      <c r="B111" s="927" t="s">
        <v>914</v>
      </c>
      <c r="C111" s="927"/>
      <c r="D111" s="927"/>
      <c r="E111" s="928" t="s">
        <v>886</v>
      </c>
      <c r="F111" s="928"/>
      <c r="G111" s="928"/>
      <c r="H111" s="928" t="s">
        <v>1024</v>
      </c>
      <c r="I111" s="928"/>
      <c r="J111" s="928"/>
      <c r="K111" s="928"/>
    </row>
    <row r="112" spans="1:11" ht="16.5" thickTop="1" thickBot="1">
      <c r="A112" s="938"/>
      <c r="B112" s="664" t="s">
        <v>915</v>
      </c>
      <c r="C112" s="664"/>
      <c r="D112" s="664"/>
      <c r="E112" s="928" t="s">
        <v>823</v>
      </c>
      <c r="F112" s="928"/>
      <c r="G112" s="928"/>
      <c r="H112" s="928" t="s">
        <v>1025</v>
      </c>
      <c r="I112" s="928"/>
      <c r="J112" s="928"/>
      <c r="K112" s="928"/>
    </row>
    <row r="113" spans="1:11" ht="17.25" customHeight="1" thickTop="1" thickBot="1">
      <c r="A113" s="938"/>
      <c r="B113" s="927" t="s">
        <v>916</v>
      </c>
      <c r="C113" s="927"/>
      <c r="D113" s="927"/>
      <c r="E113" s="928" t="s">
        <v>951</v>
      </c>
      <c r="F113" s="928"/>
      <c r="G113" s="928"/>
      <c r="H113" s="928" t="s">
        <v>961</v>
      </c>
      <c r="I113" s="928"/>
      <c r="J113" s="928"/>
      <c r="K113" s="928"/>
    </row>
    <row r="114" spans="1:11" ht="16.5" thickTop="1" thickBot="1">
      <c r="A114" s="938"/>
      <c r="B114" s="954"/>
      <c r="C114" s="955"/>
      <c r="D114" s="955"/>
      <c r="E114" s="955"/>
      <c r="F114" s="955"/>
      <c r="G114" s="955"/>
      <c r="H114" s="955"/>
      <c r="I114" s="955"/>
      <c r="J114" s="955"/>
      <c r="K114" s="956"/>
    </row>
    <row r="115" spans="1:11" ht="16.5" thickTop="1" thickBot="1">
      <c r="A115" s="938"/>
      <c r="B115" s="665"/>
      <c r="C115" s="665"/>
      <c r="D115" s="665"/>
      <c r="E115" s="665"/>
      <c r="F115" s="665"/>
      <c r="G115" s="665"/>
      <c r="H115" s="665"/>
      <c r="I115" s="665"/>
      <c r="J115" s="666"/>
      <c r="K115" s="666"/>
    </row>
    <row r="116" spans="1:11" ht="15.75" customHeight="1" thickTop="1" thickBot="1">
      <c r="A116" s="938"/>
      <c r="B116" s="927" t="s">
        <v>500</v>
      </c>
      <c r="C116" s="927"/>
      <c r="D116" s="927"/>
      <c r="E116" s="928">
        <v>63</v>
      </c>
      <c r="F116" s="928"/>
      <c r="G116" s="928"/>
      <c r="H116" s="928">
        <v>87</v>
      </c>
      <c r="I116" s="928"/>
      <c r="J116" s="928"/>
      <c r="K116" s="928"/>
    </row>
    <row r="117" spans="1:11" ht="16.5" thickTop="1" thickBot="1">
      <c r="A117" s="938"/>
      <c r="B117" s="927" t="s">
        <v>501</v>
      </c>
      <c r="C117" s="927"/>
      <c r="D117" s="927"/>
      <c r="E117" s="1085" t="s">
        <v>1022</v>
      </c>
      <c r="F117" s="1085"/>
      <c r="G117" s="1085"/>
      <c r="H117" s="1085" t="s">
        <v>1023</v>
      </c>
      <c r="I117" s="1085"/>
      <c r="J117" s="1085"/>
      <c r="K117" s="1085"/>
    </row>
    <row r="118" spans="1:11" ht="16.5" thickTop="1" thickBot="1">
      <c r="A118" s="938"/>
      <c r="B118" s="927" t="s">
        <v>721</v>
      </c>
      <c r="C118" s="927"/>
      <c r="D118" s="927"/>
      <c r="E118" s="928" t="s">
        <v>937</v>
      </c>
      <c r="F118" s="928"/>
      <c r="G118" s="928"/>
      <c r="H118" s="928" t="s">
        <v>797</v>
      </c>
      <c r="I118" s="928"/>
      <c r="J118" s="928"/>
      <c r="K118" s="928"/>
    </row>
    <row r="119" spans="1:11" ht="16.5" thickTop="1" thickBot="1">
      <c r="A119" s="938"/>
      <c r="B119" s="930" t="s">
        <v>725</v>
      </c>
      <c r="C119" s="930"/>
      <c r="D119" s="930"/>
      <c r="E119" s="928" t="s">
        <v>1030</v>
      </c>
      <c r="F119" s="928"/>
      <c r="G119" s="928"/>
      <c r="H119" s="928" t="s">
        <v>1032</v>
      </c>
      <c r="I119" s="928"/>
      <c r="J119" s="928"/>
      <c r="K119" s="928"/>
    </row>
    <row r="120" spans="1:11" ht="16.5" thickTop="1" thickBot="1">
      <c r="A120" s="938"/>
      <c r="B120" s="673" t="s">
        <v>700</v>
      </c>
      <c r="C120" s="636"/>
      <c r="D120" s="636"/>
      <c r="E120" s="929" t="s">
        <v>1031</v>
      </c>
      <c r="F120" s="928"/>
      <c r="G120" s="928"/>
      <c r="H120" s="928">
        <v>16</v>
      </c>
      <c r="I120" s="928"/>
      <c r="J120" s="928"/>
      <c r="K120" s="928"/>
    </row>
    <row r="121" spans="1:11" ht="16.5" thickTop="1" thickBot="1">
      <c r="A121" s="938"/>
      <c r="B121" s="930" t="s">
        <v>701</v>
      </c>
      <c r="C121" s="930"/>
      <c r="D121" s="930"/>
      <c r="E121" s="928" t="s">
        <v>147</v>
      </c>
      <c r="F121" s="928"/>
      <c r="G121" s="928"/>
      <c r="H121" s="928" t="s">
        <v>149</v>
      </c>
      <c r="I121" s="928"/>
      <c r="J121" s="928"/>
      <c r="K121" s="928"/>
    </row>
    <row r="122" spans="1:11" ht="16.5" customHeight="1" thickTop="1" thickBot="1">
      <c r="A122" s="938"/>
      <c r="B122" s="927" t="s">
        <v>876</v>
      </c>
      <c r="C122" s="927"/>
      <c r="D122" s="927"/>
      <c r="E122" s="928" t="s">
        <v>1026</v>
      </c>
      <c r="F122" s="928"/>
      <c r="G122" s="928"/>
      <c r="H122" s="928" t="s">
        <v>1026</v>
      </c>
      <c r="I122" s="928"/>
      <c r="J122" s="928"/>
      <c r="K122" s="928"/>
    </row>
    <row r="123" spans="1:11" ht="16.5" thickTop="1" thickBot="1">
      <c r="A123" s="938"/>
      <c r="C123" s="782"/>
      <c r="D123" s="782"/>
      <c r="E123" s="781" t="s">
        <v>724</v>
      </c>
      <c r="F123" s="782"/>
      <c r="G123" s="782"/>
      <c r="H123" s="782"/>
      <c r="I123" s="782"/>
      <c r="J123" s="782"/>
      <c r="K123" s="783"/>
    </row>
    <row r="124" spans="1:11" ht="16.5" thickTop="1" thickBot="1">
      <c r="A124" s="938"/>
      <c r="B124" s="1056" t="s">
        <v>933</v>
      </c>
      <c r="C124" s="1057"/>
      <c r="D124" s="1058"/>
      <c r="E124" s="953" t="s">
        <v>1029</v>
      </c>
      <c r="F124" s="953"/>
      <c r="G124" s="953"/>
      <c r="H124" s="954" t="s">
        <v>1027</v>
      </c>
      <c r="I124" s="955"/>
      <c r="J124" s="955"/>
      <c r="K124" s="956"/>
    </row>
    <row r="125" spans="1:11" ht="16.5" thickTop="1" thickBot="1">
      <c r="A125" s="938"/>
      <c r="B125" s="927" t="s">
        <v>505</v>
      </c>
      <c r="C125" s="927"/>
      <c r="D125" s="927"/>
      <c r="E125" s="953" t="s">
        <v>799</v>
      </c>
      <c r="F125" s="953"/>
      <c r="G125" s="953"/>
      <c r="H125" s="953" t="s">
        <v>1028</v>
      </c>
      <c r="I125" s="953"/>
      <c r="J125" s="953"/>
      <c r="K125" s="953"/>
    </row>
    <row r="126" spans="1:11" ht="16.5" thickTop="1" thickBot="1">
      <c r="A126" s="938"/>
      <c r="B126" s="927" t="s">
        <v>722</v>
      </c>
      <c r="C126" s="927"/>
      <c r="D126" s="927"/>
      <c r="E126" s="953" t="s">
        <v>932</v>
      </c>
      <c r="F126" s="953"/>
      <c r="G126" s="953"/>
      <c r="H126" s="953" t="s">
        <v>799</v>
      </c>
      <c r="I126" s="953"/>
      <c r="J126" s="953"/>
      <c r="K126" s="953"/>
    </row>
    <row r="127" spans="1:11" ht="16.5" thickTop="1" thickBot="1">
      <c r="A127" s="939"/>
      <c r="B127" s="927" t="s">
        <v>723</v>
      </c>
      <c r="C127" s="927"/>
      <c r="D127" s="927"/>
      <c r="E127" s="953" t="s">
        <v>844</v>
      </c>
      <c r="F127" s="953"/>
      <c r="G127" s="953"/>
      <c r="H127" s="953" t="s">
        <v>1033</v>
      </c>
      <c r="I127" s="953"/>
      <c r="J127" s="953"/>
      <c r="K127" s="953"/>
    </row>
    <row r="128" spans="1:11" ht="16.5" thickTop="1" thickBot="1">
      <c r="A128" s="602"/>
      <c r="B128" s="650"/>
      <c r="C128" s="650"/>
      <c r="D128" s="650"/>
      <c r="E128" s="650"/>
      <c r="F128" s="650"/>
      <c r="G128" s="650"/>
      <c r="H128" s="650"/>
      <c r="I128" s="650"/>
      <c r="J128" s="650"/>
      <c r="K128" s="595"/>
    </row>
    <row r="129" spans="1:11" ht="15.75" thickTop="1">
      <c r="A129" s="1046" t="s">
        <v>917</v>
      </c>
      <c r="B129" s="1047"/>
      <c r="C129" s="1050" t="s">
        <v>1034</v>
      </c>
      <c r="D129" s="1051"/>
      <c r="E129" s="1051"/>
      <c r="F129" s="1051"/>
      <c r="G129" s="1051"/>
      <c r="H129" s="1051"/>
      <c r="I129" s="1051"/>
      <c r="J129" s="1051"/>
      <c r="K129" s="1052"/>
    </row>
    <row r="130" spans="1:11" ht="15.75" thickBot="1">
      <c r="A130" s="1048"/>
      <c r="B130" s="1049"/>
      <c r="C130" s="1053"/>
      <c r="D130" s="1054"/>
      <c r="E130" s="1054"/>
      <c r="F130" s="1054"/>
      <c r="G130" s="1054"/>
      <c r="H130" s="1054"/>
      <c r="I130" s="1054"/>
      <c r="J130" s="1054"/>
      <c r="K130" s="1055"/>
    </row>
    <row r="131" spans="1:11" ht="16.5" thickTop="1" thickBot="1">
      <c r="A131" s="614"/>
      <c r="B131" s="615"/>
      <c r="C131" s="616"/>
      <c r="D131" s="617"/>
      <c r="E131" s="617"/>
      <c r="F131" s="617"/>
      <c r="G131" s="617"/>
      <c r="H131" s="617"/>
      <c r="I131" s="617"/>
      <c r="J131" s="617"/>
      <c r="K131" s="618"/>
    </row>
    <row r="132" spans="1:11" ht="16.5" thickTop="1" thickBot="1">
      <c r="A132" s="900" t="s">
        <v>882</v>
      </c>
      <c r="B132" s="901"/>
      <c r="C132" s="898" t="s">
        <v>564</v>
      </c>
      <c r="D132" s="899"/>
      <c r="E132" s="906"/>
      <c r="F132" s="907"/>
      <c r="G132" s="907"/>
      <c r="H132" s="907"/>
      <c r="I132" s="907"/>
      <c r="J132" s="907"/>
      <c r="K132" s="908"/>
    </row>
    <row r="133" spans="1:11" ht="16.5" thickTop="1" thickBot="1">
      <c r="A133" s="902"/>
      <c r="B133" s="903"/>
      <c r="C133" s="898" t="s">
        <v>564</v>
      </c>
      <c r="D133" s="899"/>
      <c r="E133" s="906"/>
      <c r="F133" s="907"/>
      <c r="G133" s="907"/>
      <c r="H133" s="907"/>
      <c r="I133" s="907"/>
      <c r="J133" s="907"/>
      <c r="K133" s="908"/>
    </row>
    <row r="134" spans="1:11" ht="16.5" thickTop="1" thickBot="1">
      <c r="A134" s="902"/>
      <c r="B134" s="903"/>
      <c r="C134" s="898" t="s">
        <v>564</v>
      </c>
      <c r="D134" s="899"/>
      <c r="E134" s="906"/>
      <c r="F134" s="907"/>
      <c r="G134" s="907"/>
      <c r="H134" s="907"/>
      <c r="I134" s="907"/>
      <c r="J134" s="907"/>
      <c r="K134" s="908"/>
    </row>
    <row r="135" spans="1:11" ht="16.5" thickTop="1" thickBot="1">
      <c r="A135" s="902"/>
      <c r="B135" s="903"/>
      <c r="C135" s="898" t="s">
        <v>564</v>
      </c>
      <c r="D135" s="899"/>
      <c r="E135" s="906"/>
      <c r="F135" s="907"/>
      <c r="G135" s="907"/>
      <c r="H135" s="907"/>
      <c r="I135" s="907"/>
      <c r="J135" s="907"/>
      <c r="K135" s="908"/>
    </row>
    <row r="136" spans="1:11" ht="16.5" thickTop="1" thickBot="1">
      <c r="A136" s="904"/>
      <c r="B136" s="905"/>
      <c r="C136" s="898" t="s">
        <v>564</v>
      </c>
      <c r="D136" s="899"/>
      <c r="E136" s="906"/>
      <c r="F136" s="907"/>
      <c r="G136" s="907"/>
      <c r="H136" s="907"/>
      <c r="I136" s="907"/>
      <c r="J136" s="907"/>
      <c r="K136" s="908"/>
    </row>
    <row r="137" spans="1:11" ht="16.5" thickTop="1" thickBot="1">
      <c r="A137" s="619"/>
      <c r="B137" s="620"/>
      <c r="C137" s="620"/>
      <c r="D137" s="620"/>
      <c r="E137" s="620"/>
      <c r="F137" s="620"/>
      <c r="G137" s="620"/>
      <c r="H137" s="620"/>
      <c r="I137" s="620"/>
      <c r="J137" s="620"/>
      <c r="K137" s="621"/>
    </row>
    <row r="138" spans="1:11" ht="16.5" thickTop="1" thickBot="1">
      <c r="A138" s="900" t="s">
        <v>918</v>
      </c>
      <c r="B138" s="901"/>
      <c r="C138" s="906" t="s">
        <v>919</v>
      </c>
      <c r="D138" s="907"/>
      <c r="E138" s="907"/>
      <c r="F138" s="907"/>
      <c r="G138" s="907"/>
      <c r="H138" s="907"/>
      <c r="I138" s="907"/>
      <c r="J138" s="907"/>
      <c r="K138" s="908"/>
    </row>
    <row r="139" spans="1:11" ht="15.75" thickTop="1">
      <c r="A139" s="902"/>
      <c r="B139" s="903"/>
      <c r="C139" s="909"/>
      <c r="D139" s="910"/>
      <c r="E139" s="910"/>
      <c r="F139" s="910"/>
      <c r="G139" s="910"/>
      <c r="H139" s="910"/>
      <c r="I139" s="910"/>
      <c r="J139" s="910"/>
      <c r="K139" s="911"/>
    </row>
    <row r="140" spans="1:11">
      <c r="A140" s="902"/>
      <c r="B140" s="903"/>
      <c r="C140" s="912"/>
      <c r="D140" s="913"/>
      <c r="E140" s="913"/>
      <c r="F140" s="913"/>
      <c r="G140" s="913"/>
      <c r="H140" s="913"/>
      <c r="I140" s="913"/>
      <c r="J140" s="913"/>
      <c r="K140" s="914"/>
    </row>
    <row r="141" spans="1:11">
      <c r="A141" s="902"/>
      <c r="B141" s="903"/>
      <c r="C141" s="912"/>
      <c r="D141" s="913"/>
      <c r="E141" s="913"/>
      <c r="F141" s="913"/>
      <c r="G141" s="913"/>
      <c r="H141" s="913"/>
      <c r="I141" s="913"/>
      <c r="J141" s="913"/>
      <c r="K141" s="914"/>
    </row>
    <row r="142" spans="1:11" ht="15.75" thickBot="1">
      <c r="A142" s="904"/>
      <c r="B142" s="905"/>
      <c r="C142" s="915"/>
      <c r="D142" s="916"/>
      <c r="E142" s="916"/>
      <c r="F142" s="916"/>
      <c r="G142" s="916"/>
      <c r="H142" s="916"/>
      <c r="I142" s="916"/>
      <c r="J142" s="916"/>
      <c r="K142" s="917"/>
    </row>
    <row r="143" spans="1:11" ht="16.5" thickTop="1" thickBot="1">
      <c r="A143" s="614"/>
      <c r="B143" s="615"/>
      <c r="C143" s="616"/>
      <c r="D143" s="617"/>
      <c r="E143" s="617"/>
      <c r="F143" s="617"/>
      <c r="G143" s="617"/>
      <c r="H143" s="617"/>
      <c r="I143" s="617"/>
      <c r="J143" s="617"/>
      <c r="K143" s="618"/>
    </row>
    <row r="144" spans="1:11" ht="16.5" thickTop="1" thickBot="1">
      <c r="A144" s="900" t="s">
        <v>920</v>
      </c>
      <c r="B144" s="901"/>
      <c r="C144" s="918" t="s">
        <v>921</v>
      </c>
      <c r="D144" s="919"/>
      <c r="E144" s="919"/>
      <c r="F144" s="919"/>
      <c r="G144" s="919"/>
      <c r="H144" s="919"/>
      <c r="I144" s="919"/>
      <c r="J144" s="919"/>
      <c r="K144" s="920"/>
    </row>
    <row r="145" spans="1:11" ht="16.5" thickTop="1" thickBot="1">
      <c r="A145" s="902"/>
      <c r="B145" s="903"/>
      <c r="C145" s="674" t="s">
        <v>922</v>
      </c>
      <c r="D145" s="667"/>
      <c r="E145" s="921" t="s">
        <v>923</v>
      </c>
      <c r="F145" s="921"/>
      <c r="G145" s="663" t="s">
        <v>335</v>
      </c>
      <c r="H145" s="921" t="s">
        <v>924</v>
      </c>
      <c r="I145" s="921"/>
      <c r="J145" s="921"/>
      <c r="K145" s="921"/>
    </row>
    <row r="146" spans="1:11" ht="16.5" thickTop="1" thickBot="1">
      <c r="A146" s="902"/>
      <c r="B146" s="903"/>
      <c r="C146" s="922" t="s">
        <v>925</v>
      </c>
      <c r="D146" s="922"/>
      <c r="E146" s="923" t="s">
        <v>926</v>
      </c>
      <c r="F146" s="923"/>
      <c r="G146" s="923"/>
      <c r="H146" s="921">
        <v>8</v>
      </c>
      <c r="I146" s="921"/>
      <c r="J146" s="921"/>
      <c r="K146" s="921"/>
    </row>
    <row r="147" spans="1:11" ht="16.5" thickTop="1" thickBot="1">
      <c r="A147" s="902"/>
      <c r="B147" s="903"/>
      <c r="C147" s="922" t="s">
        <v>498</v>
      </c>
      <c r="D147" s="922"/>
      <c r="E147" s="923" t="s">
        <v>926</v>
      </c>
      <c r="F147" s="923"/>
      <c r="G147" s="923"/>
      <c r="H147" s="921">
        <v>3</v>
      </c>
      <c r="I147" s="921"/>
      <c r="J147" s="921"/>
      <c r="K147" s="921"/>
    </row>
    <row r="148" spans="1:11" ht="16.5" thickTop="1" thickBot="1">
      <c r="A148" s="904"/>
      <c r="B148" s="905"/>
      <c r="C148" s="922" t="s">
        <v>499</v>
      </c>
      <c r="D148" s="922"/>
      <c r="E148" s="923" t="s">
        <v>926</v>
      </c>
      <c r="F148" s="923"/>
      <c r="G148" s="923"/>
      <c r="H148" s="924">
        <v>2</v>
      </c>
      <c r="I148" s="925"/>
      <c r="J148" s="925"/>
      <c r="K148" s="926"/>
    </row>
    <row r="149" spans="1:11" ht="15.75" thickTop="1">
      <c r="A149" s="269" t="s">
        <v>927</v>
      </c>
      <c r="B149" s="270"/>
      <c r="C149" s="270"/>
      <c r="D149" s="270"/>
      <c r="E149" s="270"/>
      <c r="F149" s="270"/>
      <c r="G149" s="270"/>
      <c r="H149" s="270"/>
      <c r="I149" s="270"/>
      <c r="J149" s="270"/>
      <c r="K149" s="382"/>
    </row>
    <row r="150" spans="1:11">
      <c r="A150" s="271" t="s">
        <v>928</v>
      </c>
      <c r="K150" s="272"/>
    </row>
    <row r="151" spans="1:11">
      <c r="A151" s="271" t="s">
        <v>929</v>
      </c>
      <c r="K151" s="272"/>
    </row>
    <row r="152" spans="1:11" ht="15.75" thickBot="1">
      <c r="A152" s="383" t="s">
        <v>930</v>
      </c>
      <c r="B152" s="384"/>
      <c r="C152" s="384"/>
      <c r="D152" s="384"/>
      <c r="E152" s="384"/>
      <c r="F152" s="384"/>
      <c r="G152" s="384"/>
      <c r="H152" s="384"/>
      <c r="I152" s="384"/>
      <c r="J152" s="384"/>
      <c r="K152" s="385"/>
    </row>
    <row r="153" spans="1:11" ht="15.75" thickTop="1"/>
  </sheetData>
  <mergeCells count="398">
    <mergeCell ref="J23:K23"/>
    <mergeCell ref="H32:I32"/>
    <mergeCell ref="J32:K32"/>
    <mergeCell ref="C55:D56"/>
    <mergeCell ref="V35:AE36"/>
    <mergeCell ref="V37:AE38"/>
    <mergeCell ref="V39:AE40"/>
    <mergeCell ref="V51:AE53"/>
    <mergeCell ref="V34:AE34"/>
    <mergeCell ref="B28:C29"/>
    <mergeCell ref="A35:C35"/>
    <mergeCell ref="A36:C36"/>
    <mergeCell ref="A37:C37"/>
    <mergeCell ref="A38:C38"/>
    <mergeCell ref="A39:C39"/>
    <mergeCell ref="L25:M27"/>
    <mergeCell ref="N25:O25"/>
    <mergeCell ref="N26:O26"/>
    <mergeCell ref="N27:O27"/>
    <mergeCell ref="I25:K25"/>
    <mergeCell ref="D35:E35"/>
    <mergeCell ref="F35:G35"/>
    <mergeCell ref="H35:I35"/>
    <mergeCell ref="J35:K35"/>
    <mergeCell ref="B30:C31"/>
    <mergeCell ref="D34:E34"/>
    <mergeCell ref="F34:G34"/>
    <mergeCell ref="H34:I34"/>
    <mergeCell ref="D32:E32"/>
    <mergeCell ref="F32:G32"/>
    <mergeCell ref="A32:C32"/>
    <mergeCell ref="A33:C33"/>
    <mergeCell ref="A34:C34"/>
    <mergeCell ref="D30:E30"/>
    <mergeCell ref="F30:G30"/>
    <mergeCell ref="H30:I30"/>
    <mergeCell ref="L70:M71"/>
    <mergeCell ref="L72:M72"/>
    <mergeCell ref="L73:M76"/>
    <mergeCell ref="L40:M40"/>
    <mergeCell ref="L41:M43"/>
    <mergeCell ref="L31:M32"/>
    <mergeCell ref="L33:M33"/>
    <mergeCell ref="L34:U34"/>
    <mergeCell ref="N49:P49"/>
    <mergeCell ref="Q53:U53"/>
    <mergeCell ref="Q54:U54"/>
    <mergeCell ref="N73:U74"/>
    <mergeCell ref="N75:U76"/>
    <mergeCell ref="N60:P60"/>
    <mergeCell ref="Q60:U60"/>
    <mergeCell ref="P45:U45"/>
    <mergeCell ref="L63:M63"/>
    <mergeCell ref="L64:M66"/>
    <mergeCell ref="L69:M69"/>
    <mergeCell ref="N69:U69"/>
    <mergeCell ref="N57:P57"/>
    <mergeCell ref="Q57:U57"/>
    <mergeCell ref="N58:P58"/>
    <mergeCell ref="Q58:U58"/>
    <mergeCell ref="N59:P59"/>
    <mergeCell ref="Q59:U59"/>
    <mergeCell ref="L45:M45"/>
    <mergeCell ref="L47:M55"/>
    <mergeCell ref="L29:M29"/>
    <mergeCell ref="N29:O29"/>
    <mergeCell ref="P29:Q29"/>
    <mergeCell ref="R29:S29"/>
    <mergeCell ref="T29:U29"/>
    <mergeCell ref="L30:M30"/>
    <mergeCell ref="N30:O30"/>
    <mergeCell ref="P30:Q30"/>
    <mergeCell ref="R30:S30"/>
    <mergeCell ref="T30:U30"/>
    <mergeCell ref="M44:P44"/>
    <mergeCell ref="S44:T44"/>
    <mergeCell ref="L56:M60"/>
    <mergeCell ref="N32:R33"/>
    <mergeCell ref="N1:R1"/>
    <mergeCell ref="N2:O2"/>
    <mergeCell ref="P2:R2"/>
    <mergeCell ref="P3:R3"/>
    <mergeCell ref="N5:U8"/>
    <mergeCell ref="N9:P9"/>
    <mergeCell ref="Q9:U9"/>
    <mergeCell ref="L1:M3"/>
    <mergeCell ref="L5:M8"/>
    <mergeCell ref="O10:P10"/>
    <mergeCell ref="R10:U10"/>
    <mergeCell ref="N11:P11"/>
    <mergeCell ref="R11:U11"/>
    <mergeCell ref="L12:M12"/>
    <mergeCell ref="N12:P12"/>
    <mergeCell ref="R12:U12"/>
    <mergeCell ref="L24:M24"/>
    <mergeCell ref="N24:U24"/>
    <mergeCell ref="N21:U22"/>
    <mergeCell ref="L16:M16"/>
    <mergeCell ref="N16:U16"/>
    <mergeCell ref="L17:M18"/>
    <mergeCell ref="N17:U18"/>
    <mergeCell ref="T13:U13"/>
    <mergeCell ref="T14:U14"/>
    <mergeCell ref="R13:S13"/>
    <mergeCell ref="R14:S14"/>
    <mergeCell ref="P13:Q13"/>
    <mergeCell ref="P14:Q14"/>
    <mergeCell ref="N13:O13"/>
    <mergeCell ref="N14:O14"/>
    <mergeCell ref="L13:M14"/>
    <mergeCell ref="L20:M20"/>
    <mergeCell ref="L21:M22"/>
    <mergeCell ref="A1:K2"/>
    <mergeCell ref="A3:K3"/>
    <mergeCell ref="B9:E9"/>
    <mergeCell ref="F9:K9"/>
    <mergeCell ref="C4:C5"/>
    <mergeCell ref="D4:I4"/>
    <mergeCell ref="D5:I5"/>
    <mergeCell ref="C6:E6"/>
    <mergeCell ref="F6:F7"/>
    <mergeCell ref="G6:I6"/>
    <mergeCell ref="C7:E7"/>
    <mergeCell ref="G7:I7"/>
    <mergeCell ref="A8:K8"/>
    <mergeCell ref="A9:A13"/>
    <mergeCell ref="B10:E10"/>
    <mergeCell ref="F10:G10"/>
    <mergeCell ref="H10:I10"/>
    <mergeCell ref="J10:K10"/>
    <mergeCell ref="B11:E11"/>
    <mergeCell ref="F11:G11"/>
    <mergeCell ref="H11:K11"/>
    <mergeCell ref="B12:E12"/>
    <mergeCell ref="F12:G12"/>
    <mergeCell ref="J30:K30"/>
    <mergeCell ref="B24:C24"/>
    <mergeCell ref="B25:C25"/>
    <mergeCell ref="A19:A25"/>
    <mergeCell ref="D20:E20"/>
    <mergeCell ref="F20:G20"/>
    <mergeCell ref="H20:I20"/>
    <mergeCell ref="J20:K20"/>
    <mergeCell ref="H19:I19"/>
    <mergeCell ref="J19:K19"/>
    <mergeCell ref="D23:E23"/>
    <mergeCell ref="F23:G23"/>
    <mergeCell ref="H23:I23"/>
    <mergeCell ref="D19:E19"/>
    <mergeCell ref="F19:G19"/>
    <mergeCell ref="B19:C20"/>
    <mergeCell ref="B21:C23"/>
    <mergeCell ref="D24:F24"/>
    <mergeCell ref="G24:H24"/>
    <mergeCell ref="I24:K24"/>
    <mergeCell ref="D25:F25"/>
    <mergeCell ref="G25:H25"/>
    <mergeCell ref="A28:A31"/>
    <mergeCell ref="B26:K26"/>
    <mergeCell ref="D41:F41"/>
    <mergeCell ref="G41:H41"/>
    <mergeCell ref="I41:K41"/>
    <mergeCell ref="C61:G61"/>
    <mergeCell ref="A60:K60"/>
    <mergeCell ref="A62:B62"/>
    <mergeCell ref="C62:G62"/>
    <mergeCell ref="A64:A85"/>
    <mergeCell ref="B64:K64"/>
    <mergeCell ref="B65:D65"/>
    <mergeCell ref="E65:K65"/>
    <mergeCell ref="B66:D66"/>
    <mergeCell ref="B74:C74"/>
    <mergeCell ref="E74:K74"/>
    <mergeCell ref="C51:D51"/>
    <mergeCell ref="C52:D52"/>
    <mergeCell ref="A50:K50"/>
    <mergeCell ref="A51:A53"/>
    <mergeCell ref="E51:H51"/>
    <mergeCell ref="I51:K51"/>
    <mergeCell ref="E52:H52"/>
    <mergeCell ref="I52:K52"/>
    <mergeCell ref="C53:D53"/>
    <mergeCell ref="E53:H53"/>
    <mergeCell ref="D38:E38"/>
    <mergeCell ref="F38:G38"/>
    <mergeCell ref="H38:I38"/>
    <mergeCell ref="J38:K38"/>
    <mergeCell ref="D39:E39"/>
    <mergeCell ref="F39:G39"/>
    <mergeCell ref="H39:I39"/>
    <mergeCell ref="J39:K39"/>
    <mergeCell ref="D40:F40"/>
    <mergeCell ref="G40:H40"/>
    <mergeCell ref="I40:K40"/>
    <mergeCell ref="I53:K53"/>
    <mergeCell ref="A54:A56"/>
    <mergeCell ref="C54:D54"/>
    <mergeCell ref="E54:F54"/>
    <mergeCell ref="G54:K54"/>
    <mergeCell ref="E55:F55"/>
    <mergeCell ref="G55:K55"/>
    <mergeCell ref="E56:F56"/>
    <mergeCell ref="G56:K56"/>
    <mergeCell ref="A57:K57"/>
    <mergeCell ref="A58:K59"/>
    <mergeCell ref="A61:B61"/>
    <mergeCell ref="B81:C81"/>
    <mergeCell ref="E78:K83"/>
    <mergeCell ref="H121:K121"/>
    <mergeCell ref="E116:G116"/>
    <mergeCell ref="H116:K116"/>
    <mergeCell ref="B117:D117"/>
    <mergeCell ref="E117:G117"/>
    <mergeCell ref="H117:K117"/>
    <mergeCell ref="B84:C84"/>
    <mergeCell ref="G84:H84"/>
    <mergeCell ref="I84:K84"/>
    <mergeCell ref="B85:C85"/>
    <mergeCell ref="G85:H85"/>
    <mergeCell ref="D92:F92"/>
    <mergeCell ref="B92:C92"/>
    <mergeCell ref="H92:K92"/>
    <mergeCell ref="D93:F93"/>
    <mergeCell ref="I93:J93"/>
    <mergeCell ref="B93:C93"/>
    <mergeCell ref="E104:F104"/>
    <mergeCell ref="I104:J104"/>
    <mergeCell ref="B80:C80"/>
    <mergeCell ref="A105:C105"/>
    <mergeCell ref="D105:F105"/>
    <mergeCell ref="E132:K132"/>
    <mergeCell ref="A129:B130"/>
    <mergeCell ref="C129:K130"/>
    <mergeCell ref="H124:K124"/>
    <mergeCell ref="B124:D124"/>
    <mergeCell ref="B125:D125"/>
    <mergeCell ref="E125:G125"/>
    <mergeCell ref="H125:K125"/>
    <mergeCell ref="B126:D126"/>
    <mergeCell ref="E126:G126"/>
    <mergeCell ref="H126:K126"/>
    <mergeCell ref="B127:D127"/>
    <mergeCell ref="E127:G127"/>
    <mergeCell ref="A95:A103"/>
    <mergeCell ref="B95:K95"/>
    <mergeCell ref="H96:K96"/>
    <mergeCell ref="B100:C100"/>
    <mergeCell ref="B101:C101"/>
    <mergeCell ref="E101:F101"/>
    <mergeCell ref="B102:C102"/>
    <mergeCell ref="E102:F102"/>
    <mergeCell ref="F13:K13"/>
    <mergeCell ref="A15:A17"/>
    <mergeCell ref="B15:D15"/>
    <mergeCell ref="I15:K15"/>
    <mergeCell ref="B16:D16"/>
    <mergeCell ref="I16:K16"/>
    <mergeCell ref="I17:K17"/>
    <mergeCell ref="I12:K12"/>
    <mergeCell ref="B18:D18"/>
    <mergeCell ref="F18:H18"/>
    <mergeCell ref="I18:J18"/>
    <mergeCell ref="B13:E13"/>
    <mergeCell ref="D28:E28"/>
    <mergeCell ref="F28:G28"/>
    <mergeCell ref="H28:I28"/>
    <mergeCell ref="J28:K28"/>
    <mergeCell ref="D29:E29"/>
    <mergeCell ref="F29:G29"/>
    <mergeCell ref="H29:I29"/>
    <mergeCell ref="J29:K29"/>
    <mergeCell ref="A43:A49"/>
    <mergeCell ref="B43:G43"/>
    <mergeCell ref="C46:G46"/>
    <mergeCell ref="C47:G47"/>
    <mergeCell ref="C48:G48"/>
    <mergeCell ref="C49:G49"/>
    <mergeCell ref="C44:G44"/>
    <mergeCell ref="C45:G45"/>
    <mergeCell ref="D36:E36"/>
    <mergeCell ref="F36:G36"/>
    <mergeCell ref="H36:I36"/>
    <mergeCell ref="J36:K36"/>
    <mergeCell ref="D37:E37"/>
    <mergeCell ref="F37:G37"/>
    <mergeCell ref="H37:I37"/>
    <mergeCell ref="J37:K37"/>
    <mergeCell ref="B67:D67"/>
    <mergeCell ref="E68:F68"/>
    <mergeCell ref="I68:J68"/>
    <mergeCell ref="B70:K70"/>
    <mergeCell ref="B71:C71"/>
    <mergeCell ref="E71:K71"/>
    <mergeCell ref="B72:C72"/>
    <mergeCell ref="E72:K72"/>
    <mergeCell ref="B73:C73"/>
    <mergeCell ref="E73:K73"/>
    <mergeCell ref="B76:K76"/>
    <mergeCell ref="B82:C82"/>
    <mergeCell ref="B83:C83"/>
    <mergeCell ref="B77:C77"/>
    <mergeCell ref="E77:K77"/>
    <mergeCell ref="B78:C78"/>
    <mergeCell ref="B79:C79"/>
    <mergeCell ref="A87:A91"/>
    <mergeCell ref="B88:C88"/>
    <mergeCell ref="D88:F88"/>
    <mergeCell ref="G88:H88"/>
    <mergeCell ref="I88:K88"/>
    <mergeCell ref="B90:C90"/>
    <mergeCell ref="D90:F90"/>
    <mergeCell ref="G90:H90"/>
    <mergeCell ref="I90:K90"/>
    <mergeCell ref="B91:C91"/>
    <mergeCell ref="D91:F91"/>
    <mergeCell ref="G91:H91"/>
    <mergeCell ref="I91:K91"/>
    <mergeCell ref="B89:C89"/>
    <mergeCell ref="D89:F89"/>
    <mergeCell ref="G89:H89"/>
    <mergeCell ref="I89:K89"/>
    <mergeCell ref="B103:C103"/>
    <mergeCell ref="E103:F103"/>
    <mergeCell ref="E99:F99"/>
    <mergeCell ref="E100:F100"/>
    <mergeCell ref="B96:C96"/>
    <mergeCell ref="E96:F96"/>
    <mergeCell ref="B97:C97"/>
    <mergeCell ref="E97:F97"/>
    <mergeCell ref="B98:C98"/>
    <mergeCell ref="E98:F98"/>
    <mergeCell ref="B99:C99"/>
    <mergeCell ref="H97:K103"/>
    <mergeCell ref="G105:H105"/>
    <mergeCell ref="I105:K105"/>
    <mergeCell ref="A106:C106"/>
    <mergeCell ref="A107:C107"/>
    <mergeCell ref="D107:F107"/>
    <mergeCell ref="G107:H107"/>
    <mergeCell ref="A104:C104"/>
    <mergeCell ref="H127:K127"/>
    <mergeCell ref="E124:G124"/>
    <mergeCell ref="H110:K110"/>
    <mergeCell ref="B111:D111"/>
    <mergeCell ref="E111:G111"/>
    <mergeCell ref="H111:K111"/>
    <mergeCell ref="B114:K114"/>
    <mergeCell ref="B116:D116"/>
    <mergeCell ref="B119:D119"/>
    <mergeCell ref="E119:G119"/>
    <mergeCell ref="H119:K119"/>
    <mergeCell ref="B118:D118"/>
    <mergeCell ref="E118:G118"/>
    <mergeCell ref="H118:K118"/>
    <mergeCell ref="E112:G112"/>
    <mergeCell ref="H112:K112"/>
    <mergeCell ref="B113:D113"/>
    <mergeCell ref="E113:G113"/>
    <mergeCell ref="H113:K113"/>
    <mergeCell ref="E120:G120"/>
    <mergeCell ref="H120:K120"/>
    <mergeCell ref="B121:D121"/>
    <mergeCell ref="E121:G121"/>
    <mergeCell ref="D108:K108"/>
    <mergeCell ref="C136:D136"/>
    <mergeCell ref="E136:K136"/>
    <mergeCell ref="A108:C108"/>
    <mergeCell ref="A110:A127"/>
    <mergeCell ref="B110:D110"/>
    <mergeCell ref="E110:G110"/>
    <mergeCell ref="A132:B136"/>
    <mergeCell ref="C133:D133"/>
    <mergeCell ref="E133:K133"/>
    <mergeCell ref="C134:D134"/>
    <mergeCell ref="E134:K134"/>
    <mergeCell ref="C135:D135"/>
    <mergeCell ref="E135:K135"/>
    <mergeCell ref="B122:D122"/>
    <mergeCell ref="E122:G122"/>
    <mergeCell ref="H122:K122"/>
    <mergeCell ref="C132:D132"/>
    <mergeCell ref="A138:B142"/>
    <mergeCell ref="C138:K138"/>
    <mergeCell ref="C139:K142"/>
    <mergeCell ref="A144:B148"/>
    <mergeCell ref="C144:K144"/>
    <mergeCell ref="E145:F145"/>
    <mergeCell ref="H145:I145"/>
    <mergeCell ref="J145:K145"/>
    <mergeCell ref="C146:D146"/>
    <mergeCell ref="E146:G146"/>
    <mergeCell ref="H146:K146"/>
    <mergeCell ref="C147:D147"/>
    <mergeCell ref="E147:G147"/>
    <mergeCell ref="H147:K147"/>
    <mergeCell ref="C148:D148"/>
    <mergeCell ref="E148:G148"/>
    <mergeCell ref="H148:K148"/>
  </mergeCells>
  <hyperlinks>
    <hyperlink ref="E66" r:id="rId1" display="http://cnpj.info/24417952000173" xr:uid="{7D4350DE-E78A-4FE3-8B62-61849AAC589C}"/>
  </hyperlinks>
  <pageMargins left="0.51181102362204722" right="0.51181102362204722" top="0.78740157480314965" bottom="0.78740157480314965" header="0.31496062992125984" footer="0.31496062992125984"/>
  <pageSetup paperSize="9" scale="85"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W2662"/>
  <sheetViews>
    <sheetView showGridLines="0" tabSelected="1" view="pageLayout" topLeftCell="CY1" zoomScale="96" zoomScaleNormal="100" zoomScalePageLayoutView="96" workbookViewId="0">
      <selection activeCell="DI22" sqref="DI22"/>
    </sheetView>
  </sheetViews>
  <sheetFormatPr defaultColWidth="9.140625" defaultRowHeight="15"/>
  <cols>
    <col min="1" max="1" width="5.7109375" customWidth="1"/>
    <col min="5" max="5" width="9.28515625" customWidth="1"/>
    <col min="6" max="6" width="9.140625" customWidth="1"/>
    <col min="10" max="10" width="13.28515625" customWidth="1"/>
    <col min="11" max="11" width="5.7109375" customWidth="1"/>
    <col min="12" max="12" width="9.5703125" customWidth="1"/>
    <col min="13" max="13" width="9.7109375" customWidth="1"/>
    <col min="15" max="15" width="13.7109375" customWidth="1"/>
    <col min="16" max="16" width="11.85546875" bestFit="1" customWidth="1"/>
    <col min="19" max="19" width="4.7109375" customWidth="1"/>
    <col min="20" max="20" width="12" customWidth="1"/>
    <col min="21" max="21" width="5.7109375" customWidth="1"/>
    <col min="23" max="23" width="12.5703125" customWidth="1"/>
    <col min="25" max="25" width="13.7109375" customWidth="1"/>
    <col min="26" max="26" width="8.28515625" customWidth="1"/>
    <col min="27" max="27" width="11.7109375" customWidth="1"/>
    <col min="28" max="28" width="7.5703125" customWidth="1"/>
    <col min="29" max="29" width="4.7109375" customWidth="1"/>
    <col min="30" max="30" width="12" customWidth="1"/>
    <col min="31" max="31" width="8.85546875" hidden="1" customWidth="1"/>
    <col min="32" max="32" width="9.42578125" hidden="1" customWidth="1"/>
    <col min="33" max="33" width="6" hidden="1" customWidth="1"/>
    <col min="34" max="34" width="7.140625" hidden="1" customWidth="1"/>
    <col min="35" max="35" width="7.7109375" hidden="1" customWidth="1"/>
    <col min="36" max="36" width="9.5703125" hidden="1" customWidth="1"/>
    <col min="37" max="37" width="12.28515625" hidden="1" customWidth="1"/>
    <col min="38" max="40" width="7.7109375" hidden="1" customWidth="1"/>
    <col min="41" max="41" width="10.7109375" hidden="1" customWidth="1"/>
    <col min="42" max="42" width="8" customWidth="1"/>
    <col min="43" max="43" width="10.42578125" customWidth="1"/>
    <col min="44" max="44" width="9.7109375" customWidth="1"/>
    <col min="45" max="45" width="8.140625" customWidth="1"/>
    <col min="46" max="46" width="10.7109375" customWidth="1"/>
    <col min="47" max="52" width="8" customWidth="1"/>
    <col min="53" max="53" width="10" customWidth="1"/>
    <col min="54" max="54" width="19" customWidth="1"/>
    <col min="55" max="55" width="4.85546875" customWidth="1"/>
    <col min="56" max="56" width="15.5703125" customWidth="1"/>
    <col min="57" max="57" width="4.85546875" customWidth="1"/>
    <col min="58" max="58" width="11.5703125" customWidth="1"/>
    <col min="59" max="59" width="5.140625" customWidth="1"/>
    <col min="60" max="60" width="11.42578125" customWidth="1"/>
    <col min="61" max="68" width="12.85546875" customWidth="1"/>
    <col min="69" max="69" width="8.5703125" hidden="1" customWidth="1"/>
    <col min="70" max="70" width="13.28515625" hidden="1" customWidth="1"/>
    <col min="71" max="71" width="10" hidden="1" customWidth="1"/>
    <col min="72" max="72" width="9.5703125" hidden="1" customWidth="1"/>
    <col min="73" max="73" width="10.42578125" hidden="1" customWidth="1"/>
    <col min="74" max="74" width="10.28515625" hidden="1" customWidth="1"/>
    <col min="75" max="76" width="11.5703125" hidden="1" customWidth="1"/>
    <col min="77" max="77" width="8" hidden="1" customWidth="1"/>
    <col min="79" max="79" width="7.85546875" customWidth="1"/>
    <col min="80" max="80" width="10.7109375" customWidth="1"/>
    <col min="85" max="85" width="8.140625" customWidth="1"/>
    <col min="87" max="87" width="10.5703125" customWidth="1"/>
    <col min="95" max="95" width="7.85546875" customWidth="1"/>
    <col min="97" max="97" width="10.28515625" customWidth="1"/>
  </cols>
  <sheetData>
    <row r="1" spans="1:127" ht="15" customHeight="1" thickTop="1" thickBot="1">
      <c r="A1" s="269"/>
      <c r="B1" s="270"/>
      <c r="C1" s="270"/>
      <c r="D1" s="270"/>
      <c r="E1" s="270"/>
      <c r="F1" s="270"/>
      <c r="G1" s="270"/>
      <c r="H1" s="270"/>
      <c r="I1" s="270"/>
      <c r="J1" s="382"/>
      <c r="K1" s="1253" t="s">
        <v>486</v>
      </c>
      <c r="L1" s="1254"/>
      <c r="M1" s="1691" t="s">
        <v>1087</v>
      </c>
      <c r="N1" s="1692"/>
      <c r="O1" s="1692"/>
      <c r="P1" s="1692"/>
      <c r="Q1" s="1692"/>
      <c r="R1" s="1692"/>
      <c r="S1" s="1692"/>
      <c r="T1" s="1693"/>
      <c r="U1" s="1718" t="s">
        <v>448</v>
      </c>
      <c r="V1" s="1719"/>
      <c r="W1" s="1210" t="s">
        <v>1081</v>
      </c>
      <c r="X1" s="1211"/>
      <c r="Y1" s="1211"/>
      <c r="Z1" s="1211"/>
      <c r="AA1" s="1211"/>
      <c r="AB1" s="1211"/>
      <c r="AC1" s="1211"/>
      <c r="AD1" s="995"/>
      <c r="AE1" s="1936" t="s">
        <v>358</v>
      </c>
      <c r="AF1" s="1937"/>
      <c r="AG1" s="1937"/>
      <c r="AH1" s="1937"/>
      <c r="AI1" s="1937"/>
      <c r="AJ1" s="1937"/>
      <c r="AK1" s="1937"/>
      <c r="AL1" s="1937"/>
      <c r="AM1" s="1937"/>
      <c r="AN1" s="1937"/>
      <c r="AO1" s="1937"/>
      <c r="AP1" s="1164" t="s">
        <v>813</v>
      </c>
      <c r="AQ1" s="1165"/>
      <c r="AR1" s="1165"/>
      <c r="AS1" s="1165"/>
      <c r="AT1" s="1165"/>
      <c r="AU1" s="1165"/>
      <c r="AV1" s="1165"/>
      <c r="AW1" s="1165"/>
      <c r="AX1" s="1165"/>
      <c r="AY1" s="1165"/>
      <c r="AZ1" s="1166"/>
      <c r="BA1" s="708"/>
      <c r="BB1" s="1855" t="s">
        <v>943</v>
      </c>
      <c r="BC1" s="1856"/>
      <c r="BD1" s="1856"/>
      <c r="BE1" s="1856"/>
      <c r="BF1" s="1856"/>
      <c r="BG1" s="1856"/>
      <c r="BH1" s="1856"/>
      <c r="BI1" s="1857"/>
      <c r="BJ1" s="508" t="s">
        <v>653</v>
      </c>
      <c r="BK1" s="329" t="s">
        <v>563</v>
      </c>
      <c r="BL1" s="330"/>
      <c r="BM1" s="375"/>
      <c r="BN1" s="375"/>
      <c r="BO1" s="375"/>
      <c r="BP1" s="622"/>
      <c r="BQ1" s="391" t="s">
        <v>631</v>
      </c>
      <c r="BR1" s="363"/>
      <c r="BS1" s="363"/>
      <c r="BT1" s="363"/>
      <c r="BU1" s="363"/>
      <c r="BV1" s="363"/>
      <c r="BW1" s="363"/>
      <c r="BX1" s="1867" t="s">
        <v>595</v>
      </c>
      <c r="BY1" s="1867"/>
      <c r="BZ1" s="1386" t="s">
        <v>808</v>
      </c>
      <c r="CA1" s="1820"/>
      <c r="CB1" s="1896" t="s">
        <v>493</v>
      </c>
      <c r="CC1" s="1896"/>
      <c r="CD1" s="1896"/>
      <c r="CE1" s="1896"/>
      <c r="CF1" s="1896"/>
      <c r="CG1" s="1896"/>
      <c r="CH1" s="1896"/>
      <c r="CI1" s="1897"/>
      <c r="CJ1" s="1386" t="s">
        <v>809</v>
      </c>
      <c r="CK1" s="1387"/>
      <c r="CL1" s="1892" t="s">
        <v>493</v>
      </c>
      <c r="CM1" s="1893"/>
      <c r="CN1" s="1893"/>
      <c r="CO1" s="1893"/>
      <c r="CP1" s="1893"/>
      <c r="CQ1" s="1893"/>
      <c r="CR1" s="1893"/>
      <c r="CS1" s="1894"/>
      <c r="CT1" s="1386" t="s">
        <v>810</v>
      </c>
      <c r="CU1" s="1387"/>
      <c r="CV1" s="1919" t="s">
        <v>495</v>
      </c>
      <c r="CW1" s="1920"/>
      <c r="CX1" s="1920"/>
      <c r="CY1" s="1920"/>
      <c r="CZ1" s="1920"/>
      <c r="DA1" s="1920"/>
      <c r="DB1" s="1920"/>
      <c r="DC1" s="1921"/>
      <c r="DD1" s="1386" t="s">
        <v>666</v>
      </c>
      <c r="DE1" s="1387"/>
      <c r="DF1" s="606" t="s">
        <v>845</v>
      </c>
      <c r="DG1" s="607"/>
      <c r="DH1" s="607" t="str">
        <f>matriz!C6</f>
        <v>BOTAFOGO FR</v>
      </c>
      <c r="DI1" s="607"/>
      <c r="DJ1" s="607"/>
      <c r="DK1" s="607"/>
      <c r="DL1" s="607"/>
      <c r="DM1" s="608"/>
      <c r="DN1" s="1386" t="s">
        <v>1114</v>
      </c>
      <c r="DO1" s="1387"/>
      <c r="DP1" s="1388" t="s">
        <v>1115</v>
      </c>
      <c r="DQ1" s="1389"/>
      <c r="DR1" s="1389"/>
      <c r="DS1" s="1389"/>
      <c r="DT1" s="1389"/>
      <c r="DU1" s="1389"/>
      <c r="DV1" s="1389"/>
      <c r="DW1" s="1400"/>
    </row>
    <row r="2" spans="1:127" ht="15" customHeight="1" thickTop="1" thickBot="1">
      <c r="A2" s="271"/>
      <c r="B2" s="206"/>
      <c r="C2" s="206"/>
      <c r="D2" s="206"/>
      <c r="E2" s="206"/>
      <c r="F2" s="206"/>
      <c r="G2" s="206"/>
      <c r="H2" s="206"/>
      <c r="I2" s="206"/>
      <c r="J2" s="272"/>
      <c r="K2" s="315"/>
      <c r="L2" s="316"/>
      <c r="M2" s="1694"/>
      <c r="N2" s="1695"/>
      <c r="O2" s="1695"/>
      <c r="P2" s="1695"/>
      <c r="Q2" s="1695"/>
      <c r="R2" s="1695"/>
      <c r="S2" s="1695"/>
      <c r="T2" s="1696"/>
      <c r="U2" s="1742" t="s">
        <v>762</v>
      </c>
      <c r="V2" s="1355"/>
      <c r="W2" s="959" t="s">
        <v>1082</v>
      </c>
      <c r="X2" s="1674"/>
      <c r="Y2" s="1674"/>
      <c r="Z2" s="1674"/>
      <c r="AA2" s="1674"/>
      <c r="AB2" s="1674"/>
      <c r="AC2" s="1674"/>
      <c r="AD2" s="960"/>
      <c r="AE2" s="264" t="s">
        <v>359</v>
      </c>
      <c r="AF2" s="204"/>
      <c r="AG2" s="1814" t="str">
        <f>F35</f>
        <v>Nilton Santos</v>
      </c>
      <c r="AH2" s="1814"/>
      <c r="AI2" s="1814"/>
      <c r="AJ2" s="1814"/>
      <c r="AK2" s="1815"/>
      <c r="AL2" s="1938" t="s">
        <v>363</v>
      </c>
      <c r="AM2" s="1938"/>
      <c r="AN2" s="1938"/>
      <c r="AO2" s="1939"/>
      <c r="AP2" s="1167"/>
      <c r="AQ2" s="1168"/>
      <c r="AR2" s="1168"/>
      <c r="AS2" s="1168"/>
      <c r="AT2" s="1168"/>
      <c r="AU2" s="1168"/>
      <c r="AV2" s="1168"/>
      <c r="AW2" s="1168"/>
      <c r="AX2" s="1168"/>
      <c r="AY2" s="1168"/>
      <c r="AZ2" s="1169"/>
      <c r="BA2" s="1545" t="s">
        <v>642</v>
      </c>
      <c r="BB2" s="635" t="s">
        <v>907</v>
      </c>
      <c r="BC2" s="701" t="s">
        <v>733</v>
      </c>
      <c r="BD2" s="702"/>
      <c r="BE2" s="703"/>
      <c r="BF2" s="978" t="s">
        <v>734</v>
      </c>
      <c r="BG2" s="980"/>
      <c r="BH2" s="980"/>
      <c r="BI2" s="979"/>
      <c r="BJ2" s="1858" t="s">
        <v>650</v>
      </c>
      <c r="BK2" s="1793" t="s">
        <v>652</v>
      </c>
      <c r="BL2" s="1794"/>
      <c r="BM2" s="1794"/>
      <c r="BN2" s="1794"/>
      <c r="BO2" s="1794"/>
      <c r="BP2" s="1795"/>
      <c r="BQ2" s="1881" t="s">
        <v>575</v>
      </c>
      <c r="BR2" s="1882"/>
      <c r="BS2" s="1882"/>
      <c r="BT2" s="1882"/>
      <c r="BU2" s="1882"/>
      <c r="BV2" s="1882"/>
      <c r="BW2" s="1882"/>
      <c r="BX2" s="1868" t="s">
        <v>82</v>
      </c>
      <c r="BY2" s="1868"/>
      <c r="BZ2" s="1821"/>
      <c r="CA2" s="1822"/>
      <c r="CB2" s="1898" t="s">
        <v>597</v>
      </c>
      <c r="CC2" s="1895"/>
      <c r="CD2" s="1895"/>
      <c r="CE2" s="1895" t="s">
        <v>598</v>
      </c>
      <c r="CF2" s="1895"/>
      <c r="CG2" s="1895"/>
      <c r="CH2" s="1895" t="s">
        <v>629</v>
      </c>
      <c r="CI2" s="1895"/>
      <c r="CJ2" s="625"/>
      <c r="CK2" s="626"/>
      <c r="CL2" s="1901" t="s">
        <v>597</v>
      </c>
      <c r="CM2" s="1901"/>
      <c r="CN2" s="1901"/>
      <c r="CO2" s="1901" t="s">
        <v>598</v>
      </c>
      <c r="CP2" s="1901"/>
      <c r="CQ2" s="1901"/>
      <c r="CR2" s="1901" t="s">
        <v>629</v>
      </c>
      <c r="CS2" s="1901"/>
      <c r="CT2" s="625"/>
      <c r="CU2" s="629"/>
      <c r="CV2" s="1922" t="s">
        <v>673</v>
      </c>
      <c r="CW2" s="1923"/>
      <c r="CX2" s="1924"/>
      <c r="CY2" s="1825" t="s">
        <v>672</v>
      </c>
      <c r="CZ2" s="1825"/>
      <c r="DA2" s="1825"/>
      <c r="DB2" s="1825" t="s">
        <v>492</v>
      </c>
      <c r="DC2" s="1825"/>
      <c r="DD2" s="1917" t="s">
        <v>703</v>
      </c>
      <c r="DE2" s="1918"/>
      <c r="DF2" s="1431" t="s">
        <v>484</v>
      </c>
      <c r="DG2" s="1433"/>
      <c r="DH2" s="1432"/>
      <c r="DI2" s="869" t="s">
        <v>1099</v>
      </c>
      <c r="DJ2" s="613"/>
      <c r="DK2" s="613"/>
      <c r="DL2" s="613"/>
      <c r="DM2" s="800"/>
      <c r="DN2" s="1401" t="s">
        <v>1116</v>
      </c>
      <c r="DO2" s="1266"/>
      <c r="DP2" s="1423" t="s">
        <v>780</v>
      </c>
      <c r="DQ2" s="1424"/>
      <c r="DR2" s="1424"/>
      <c r="DS2" s="1424"/>
      <c r="DT2" s="1424"/>
      <c r="DU2" s="1424"/>
      <c r="DV2" s="1424"/>
      <c r="DW2" s="1425"/>
    </row>
    <row r="3" spans="1:127" ht="15" customHeight="1" thickTop="1" thickBot="1">
      <c r="A3" s="271"/>
      <c r="B3" s="206"/>
      <c r="C3" s="206"/>
      <c r="D3" s="206"/>
      <c r="E3" s="206"/>
      <c r="F3" s="206"/>
      <c r="G3" s="206"/>
      <c r="H3" s="206"/>
      <c r="I3" s="206"/>
      <c r="K3" s="315"/>
      <c r="L3" s="316"/>
      <c r="M3" s="1694"/>
      <c r="N3" s="1695"/>
      <c r="O3" s="1695"/>
      <c r="P3" s="1695"/>
      <c r="Q3" s="1695"/>
      <c r="R3" s="1695"/>
      <c r="S3" s="1695"/>
      <c r="T3" s="1696"/>
      <c r="U3" s="1743"/>
      <c r="V3" s="1357"/>
      <c r="W3" s="815" t="s">
        <v>540</v>
      </c>
      <c r="X3" s="577"/>
      <c r="Y3" s="860"/>
      <c r="Z3" s="815" t="s">
        <v>436</v>
      </c>
      <c r="AA3" s="819"/>
      <c r="AB3" s="819"/>
      <c r="AC3" s="819"/>
      <c r="AD3" s="811"/>
      <c r="AE3" s="264" t="s">
        <v>360</v>
      </c>
      <c r="AF3" s="204"/>
      <c r="AG3" s="1814" t="str">
        <f>F30</f>
        <v>Campeonato Brasileiro Série A</v>
      </c>
      <c r="AH3" s="1814"/>
      <c r="AI3" s="1814"/>
      <c r="AJ3" s="1814"/>
      <c r="AK3" s="1815"/>
      <c r="AL3" s="2025" t="s">
        <v>437</v>
      </c>
      <c r="AM3" s="2025"/>
      <c r="AN3" s="1929">
        <v>43764</v>
      </c>
      <c r="AO3" s="1930"/>
      <c r="AP3" s="1170" t="s">
        <v>1078</v>
      </c>
      <c r="AQ3" s="1171"/>
      <c r="AR3" s="1171"/>
      <c r="AS3" s="1171"/>
      <c r="AT3" s="1171"/>
      <c r="AU3" s="1171"/>
      <c r="AV3" s="1171"/>
      <c r="AW3" s="1171"/>
      <c r="AX3" s="1171"/>
      <c r="AY3" s="1171"/>
      <c r="AZ3" s="1172"/>
      <c r="BA3" s="1546"/>
      <c r="BB3" s="634" t="s">
        <v>763</v>
      </c>
      <c r="BC3" s="987" t="s">
        <v>763</v>
      </c>
      <c r="BD3" s="989"/>
      <c r="BE3" s="988"/>
      <c r="BF3" s="987" t="s">
        <v>763</v>
      </c>
      <c r="BG3" s="989"/>
      <c r="BH3" s="989"/>
      <c r="BI3" s="988"/>
      <c r="BJ3" s="1859"/>
      <c r="BK3" s="1796"/>
      <c r="BL3" s="1797"/>
      <c r="BM3" s="1797"/>
      <c r="BN3" s="1797"/>
      <c r="BO3" s="1797"/>
      <c r="BP3" s="1798"/>
      <c r="BQ3" s="1881"/>
      <c r="BR3" s="1882"/>
      <c r="BS3" s="1882"/>
      <c r="BT3" s="1882"/>
      <c r="BU3" s="1882"/>
      <c r="BV3" s="1882"/>
      <c r="BW3" s="1882"/>
      <c r="BX3" s="1868"/>
      <c r="BY3" s="1868"/>
      <c r="BZ3" s="1823"/>
      <c r="CA3" s="1824"/>
      <c r="CB3" s="1899" t="s">
        <v>599</v>
      </c>
      <c r="CC3" s="1900"/>
      <c r="CD3" s="1900"/>
      <c r="CE3" s="1900" t="s">
        <v>600</v>
      </c>
      <c r="CF3" s="1900"/>
      <c r="CG3" s="1900"/>
      <c r="CH3" s="1900" t="s">
        <v>630</v>
      </c>
      <c r="CI3" s="1900"/>
      <c r="CJ3" s="627"/>
      <c r="CK3" s="628"/>
      <c r="CL3" s="1841" t="s">
        <v>599</v>
      </c>
      <c r="CM3" s="1841"/>
      <c r="CN3" s="1841"/>
      <c r="CO3" s="1841" t="s">
        <v>600</v>
      </c>
      <c r="CP3" s="1841"/>
      <c r="CQ3" s="1841"/>
      <c r="CR3" s="1841" t="s">
        <v>630</v>
      </c>
      <c r="CS3" s="1841"/>
      <c r="CT3" s="630"/>
      <c r="CU3" s="631"/>
      <c r="CV3" s="1825" t="s">
        <v>674</v>
      </c>
      <c r="CW3" s="1825"/>
      <c r="CX3" s="1825"/>
      <c r="CY3" s="1835" t="str">
        <f>W17</f>
        <v>De ordem do Juiz Marcelo Rubioli, Titular do Juizado do Torcedor e dos Grandes Eventos, haverá plantão avançado previsto para essa partida</v>
      </c>
      <c r="CZ3" s="1836"/>
      <c r="DA3" s="1836"/>
      <c r="DB3" s="1836"/>
      <c r="DC3" s="1837"/>
      <c r="DD3" s="1401" t="s">
        <v>704</v>
      </c>
      <c r="DE3" s="1266"/>
      <c r="DF3" s="859" t="s">
        <v>1048</v>
      </c>
      <c r="DG3" s="613"/>
      <c r="DH3" s="800"/>
      <c r="DI3" s="612" t="s">
        <v>780</v>
      </c>
      <c r="DJ3" s="613"/>
      <c r="DK3" s="613"/>
      <c r="DL3" s="613"/>
      <c r="DM3" s="800"/>
      <c r="DN3" s="1402"/>
      <c r="DO3" s="1268"/>
      <c r="DP3" s="1426"/>
      <c r="DQ3" s="1427"/>
      <c r="DR3" s="1427"/>
      <c r="DS3" s="1427"/>
      <c r="DT3" s="1427"/>
      <c r="DU3" s="1427"/>
      <c r="DV3" s="1427"/>
      <c r="DW3" s="1428"/>
    </row>
    <row r="4" spans="1:127" ht="15" customHeight="1" thickTop="1" thickBot="1">
      <c r="A4" s="271"/>
      <c r="B4" s="206"/>
      <c r="C4" s="206"/>
      <c r="D4" s="206"/>
      <c r="E4" s="206"/>
      <c r="F4" s="206"/>
      <c r="G4" s="206"/>
      <c r="H4" s="206"/>
      <c r="I4" s="206"/>
      <c r="J4" s="272"/>
      <c r="K4" s="1645" t="s">
        <v>519</v>
      </c>
      <c r="L4" s="1646"/>
      <c r="M4" s="1694"/>
      <c r="N4" s="1695"/>
      <c r="O4" s="1695"/>
      <c r="P4" s="1695"/>
      <c r="Q4" s="1695"/>
      <c r="R4" s="1695"/>
      <c r="S4" s="1695"/>
      <c r="T4" s="1696"/>
      <c r="U4" s="1743"/>
      <c r="V4" s="1357"/>
      <c r="W4" s="812" t="s">
        <v>541</v>
      </c>
      <c r="X4" s="813"/>
      <c r="Y4" s="814"/>
      <c r="Z4" s="815" t="s">
        <v>1083</v>
      </c>
      <c r="AA4" s="819"/>
      <c r="AB4" s="819"/>
      <c r="AC4" s="819"/>
      <c r="AD4" s="811"/>
      <c r="AE4" s="264" t="s">
        <v>361</v>
      </c>
      <c r="AF4" s="204"/>
      <c r="AG4" s="1816" t="e">
        <f>#REF!</f>
        <v>#REF!</v>
      </c>
      <c r="AH4" s="1816"/>
      <c r="AI4" s="1816"/>
      <c r="AJ4" s="1816"/>
      <c r="AK4" s="1817"/>
      <c r="AL4" s="2025" t="s">
        <v>438</v>
      </c>
      <c r="AM4" s="2025"/>
      <c r="AN4" s="1929">
        <v>43765</v>
      </c>
      <c r="AO4" s="1930"/>
      <c r="AP4" s="643"/>
      <c r="AQ4" s="668"/>
      <c r="AR4" s="1583" t="str">
        <f>matriz!C4</f>
        <v>Nº 021</v>
      </c>
      <c r="AS4" s="1585">
        <f>matriz!D4</f>
        <v>44734</v>
      </c>
      <c r="AT4" s="1586"/>
      <c r="AU4" s="1586"/>
      <c r="AV4" s="1586"/>
      <c r="AW4" s="1586"/>
      <c r="AX4" s="1587"/>
      <c r="AY4" s="669"/>
      <c r="AZ4" s="670"/>
      <c r="BA4" s="1546"/>
      <c r="BB4" s="700" t="str">
        <f>matriz!B90</f>
        <v xml:space="preserve"> Broadcast/UM/FERJ</v>
      </c>
      <c r="BC4" s="1095" t="str">
        <f>matriz!D90</f>
        <v>18.7-ônibus / Comissão mandante</v>
      </c>
      <c r="BD4" s="1096"/>
      <c r="BE4" s="1097"/>
      <c r="BF4" s="1090" t="s">
        <v>867</v>
      </c>
      <c r="BG4" s="1091"/>
      <c r="BH4" s="1091"/>
      <c r="BI4" s="1092"/>
      <c r="BJ4" s="1859"/>
      <c r="BK4" s="1796"/>
      <c r="BL4" s="1797"/>
      <c r="BM4" s="1797"/>
      <c r="BN4" s="1797"/>
      <c r="BO4" s="1797"/>
      <c r="BP4" s="1798"/>
      <c r="BZ4" s="1842" t="s">
        <v>625</v>
      </c>
      <c r="CA4" s="1843"/>
      <c r="CB4" s="1843"/>
      <c r="CC4" s="1843"/>
      <c r="CD4" s="1843"/>
      <c r="CE4" s="1843"/>
      <c r="CF4" s="1843"/>
      <c r="CG4" s="1843"/>
      <c r="CH4" s="1843"/>
      <c r="CI4" s="1844"/>
      <c r="CJ4" s="1902" t="s">
        <v>712</v>
      </c>
      <c r="CK4" s="1903"/>
      <c r="CL4" s="1848" t="s">
        <v>657</v>
      </c>
      <c r="CM4" s="1848"/>
      <c r="CN4" s="1848"/>
      <c r="CO4" s="1848"/>
      <c r="CP4" s="1848"/>
      <c r="CQ4" s="1848"/>
      <c r="CR4" s="1848"/>
      <c r="CS4" s="1848"/>
      <c r="CT4" s="1420" t="s">
        <v>687</v>
      </c>
      <c r="CU4" s="1286"/>
      <c r="CV4" s="1825" t="s">
        <v>1037</v>
      </c>
      <c r="CW4" s="1825"/>
      <c r="CX4" s="1825"/>
      <c r="CY4" s="1838"/>
      <c r="CZ4" s="1839"/>
      <c r="DA4" s="1839"/>
      <c r="DB4" s="1839"/>
      <c r="DC4" s="1840"/>
      <c r="DD4" s="1402"/>
      <c r="DE4" s="1268"/>
      <c r="DF4" s="612" t="s">
        <v>698</v>
      </c>
      <c r="DG4" s="613"/>
      <c r="DH4" s="800"/>
      <c r="DI4" s="612" t="s">
        <v>780</v>
      </c>
      <c r="DJ4" s="613"/>
      <c r="DK4" s="613"/>
      <c r="DL4" s="613"/>
      <c r="DM4" s="800"/>
      <c r="DN4" s="1403"/>
      <c r="DO4" s="1270"/>
      <c r="DP4" s="1426"/>
      <c r="DQ4" s="1427"/>
      <c r="DR4" s="1427"/>
      <c r="DS4" s="1427"/>
      <c r="DT4" s="1427"/>
      <c r="DU4" s="1427"/>
      <c r="DV4" s="1427"/>
      <c r="DW4" s="1428"/>
    </row>
    <row r="5" spans="1:127" ht="15" customHeight="1" thickTop="1" thickBot="1">
      <c r="A5" s="271"/>
      <c r="B5" s="206"/>
      <c r="C5" s="206"/>
      <c r="D5" s="206"/>
      <c r="E5" s="206"/>
      <c r="F5" s="206"/>
      <c r="G5" s="206"/>
      <c r="H5" s="206"/>
      <c r="I5" s="206"/>
      <c r="J5" s="272"/>
      <c r="K5" s="271"/>
      <c r="L5" s="272"/>
      <c r="M5" s="1694"/>
      <c r="N5" s="1695"/>
      <c r="O5" s="1695"/>
      <c r="P5" s="1695"/>
      <c r="Q5" s="1695"/>
      <c r="R5" s="1695"/>
      <c r="S5" s="1695"/>
      <c r="T5" s="1696"/>
      <c r="U5" s="1743"/>
      <c r="V5" s="1357"/>
      <c r="W5" s="812" t="s">
        <v>542</v>
      </c>
      <c r="X5" s="813"/>
      <c r="Y5" s="814"/>
      <c r="Z5" s="815" t="s">
        <v>1084</v>
      </c>
      <c r="AA5" s="819"/>
      <c r="AB5" s="819"/>
      <c r="AC5" s="819"/>
      <c r="AD5" s="811"/>
      <c r="AE5" s="264" t="s">
        <v>362</v>
      </c>
      <c r="AF5" s="204"/>
      <c r="AG5" s="1814" t="e">
        <f>#REF!</f>
        <v>#REF!</v>
      </c>
      <c r="AH5" s="1814"/>
      <c r="AI5" s="1814"/>
      <c r="AJ5" s="1814"/>
      <c r="AK5" s="1815"/>
      <c r="AL5" s="2025" t="s">
        <v>439</v>
      </c>
      <c r="AM5" s="2025"/>
      <c r="AN5" s="1929">
        <v>43766</v>
      </c>
      <c r="AO5" s="1930"/>
      <c r="AP5" s="643"/>
      <c r="AQ5" s="668"/>
      <c r="AR5" s="1584"/>
      <c r="AS5" s="1588" t="s">
        <v>632</v>
      </c>
      <c r="AT5" s="1589"/>
      <c r="AU5" s="1589"/>
      <c r="AV5" s="1589"/>
      <c r="AW5" s="1589"/>
      <c r="AX5" s="1590"/>
      <c r="AY5" s="669"/>
      <c r="AZ5" s="670"/>
      <c r="BA5" s="1546"/>
      <c r="BB5" s="632">
        <f>matriz!B91</f>
        <v>0</v>
      </c>
      <c r="BC5" s="1548">
        <f>matriz!D91</f>
        <v>0</v>
      </c>
      <c r="BD5" s="1549"/>
      <c r="BE5" s="1550"/>
      <c r="BF5" s="1090" t="str">
        <f>matriz!I90</f>
        <v>ônibus / Comissão VISITANTE</v>
      </c>
      <c r="BG5" s="1091"/>
      <c r="BH5" s="1091"/>
      <c r="BI5" s="1092"/>
      <c r="BJ5" s="1859"/>
      <c r="BK5" s="1796"/>
      <c r="BL5" s="1797"/>
      <c r="BM5" s="1797"/>
      <c r="BN5" s="1797"/>
      <c r="BO5" s="1797"/>
      <c r="BP5" s="1798"/>
      <c r="BQ5" s="1869" t="s">
        <v>594</v>
      </c>
      <c r="BR5" s="1869"/>
      <c r="BS5" s="1869"/>
      <c r="BT5" s="1869"/>
      <c r="BU5" s="1869"/>
      <c r="BV5" s="1555"/>
      <c r="BW5" s="1869"/>
      <c r="BX5" s="1869"/>
      <c r="BY5" s="1869"/>
      <c r="BZ5" s="1845"/>
      <c r="CA5" s="1846"/>
      <c r="CB5" s="1846"/>
      <c r="CC5" s="1846"/>
      <c r="CD5" s="1846"/>
      <c r="CE5" s="1846"/>
      <c r="CF5" s="1846"/>
      <c r="CG5" s="1846"/>
      <c r="CH5" s="1846"/>
      <c r="CI5" s="1847"/>
      <c r="CJ5" s="1904"/>
      <c r="CK5" s="1905"/>
      <c r="CL5" s="1849" t="s">
        <v>780</v>
      </c>
      <c r="CM5" s="1850"/>
      <c r="CN5" s="1850"/>
      <c r="CO5" s="1850"/>
      <c r="CP5" s="1850"/>
      <c r="CQ5" s="1850"/>
      <c r="CR5" s="1850"/>
      <c r="CS5" s="1851"/>
      <c r="CT5" s="1421"/>
      <c r="CU5" s="1288"/>
      <c r="CV5" s="828" t="s">
        <v>492</v>
      </c>
      <c r="CW5" s="829"/>
      <c r="CX5" s="829"/>
      <c r="CY5" s="829"/>
      <c r="CZ5" s="1486" t="s">
        <v>785</v>
      </c>
      <c r="DA5" s="1486"/>
      <c r="DB5" s="1819" t="s">
        <v>1063</v>
      </c>
      <c r="DC5" s="1819"/>
      <c r="DD5" s="1403"/>
      <c r="DE5" s="1270"/>
      <c r="DF5" s="1818" t="s">
        <v>699</v>
      </c>
      <c r="DG5" s="1818"/>
      <c r="DH5" s="1818"/>
      <c r="DI5" s="1818" t="s">
        <v>1069</v>
      </c>
      <c r="DJ5" s="1818"/>
      <c r="DK5" s="1818"/>
      <c r="DL5" s="1818"/>
      <c r="DM5" s="1818"/>
      <c r="DN5" s="1401" t="s">
        <v>1117</v>
      </c>
      <c r="DO5" s="1266"/>
      <c r="DP5" s="1404" t="s">
        <v>1118</v>
      </c>
      <c r="DQ5" s="1404"/>
      <c r="DR5" s="1429" t="s">
        <v>1119</v>
      </c>
      <c r="DS5" s="1430"/>
      <c r="DT5" s="1429" t="s">
        <v>1120</v>
      </c>
      <c r="DU5" s="1430"/>
      <c r="DV5" s="1429" t="s">
        <v>1121</v>
      </c>
      <c r="DW5" s="1430"/>
    </row>
    <row r="6" spans="1:127" ht="15" customHeight="1" thickTop="1" thickBot="1">
      <c r="A6" s="271"/>
      <c r="B6" s="206"/>
      <c r="C6" s="206"/>
      <c r="D6" s="1768" t="s">
        <v>341</v>
      </c>
      <c r="E6" s="1768"/>
      <c r="F6" s="1768"/>
      <c r="G6" s="1768"/>
      <c r="H6" s="206"/>
      <c r="I6" s="206"/>
      <c r="J6" s="272"/>
      <c r="K6" s="315"/>
      <c r="L6" s="316"/>
      <c r="M6" s="1694"/>
      <c r="N6" s="1695"/>
      <c r="O6" s="1695"/>
      <c r="P6" s="1695"/>
      <c r="Q6" s="1695"/>
      <c r="R6" s="1695"/>
      <c r="S6" s="1695"/>
      <c r="T6" s="1696"/>
      <c r="U6" s="1743"/>
      <c r="V6" s="1357"/>
      <c r="W6" s="812" t="s">
        <v>543</v>
      </c>
      <c r="X6" s="813"/>
      <c r="Y6" s="814"/>
      <c r="Z6" s="452" t="s">
        <v>430</v>
      </c>
      <c r="AA6" s="453"/>
      <c r="AB6" s="453"/>
      <c r="AC6" s="453"/>
      <c r="AD6" s="454"/>
      <c r="AE6" s="1618" t="s">
        <v>364</v>
      </c>
      <c r="AF6" s="1618"/>
      <c r="AG6" s="1618"/>
      <c r="AH6" s="1618"/>
      <c r="AI6" s="1618"/>
      <c r="AJ6" s="1618"/>
      <c r="AK6" s="1618"/>
      <c r="AL6" s="1618"/>
      <c r="AM6" s="1618"/>
      <c r="AN6" s="1618"/>
      <c r="AO6" s="1618"/>
      <c r="AP6" s="643"/>
      <c r="AQ6" s="668"/>
      <c r="AR6" s="1591" t="str">
        <f>matriz!C6</f>
        <v>BOTAFOGO FR</v>
      </c>
      <c r="AS6" s="1592"/>
      <c r="AT6" s="1593"/>
      <c r="AU6" s="1594" t="s">
        <v>815</v>
      </c>
      <c r="AV6" s="1591" t="str">
        <f>matriz!G6</f>
        <v>FLUMINENSE FC</v>
      </c>
      <c r="AW6" s="1592"/>
      <c r="AX6" s="1593"/>
      <c r="AY6" s="669"/>
      <c r="AZ6" s="670"/>
      <c r="BA6" s="1546"/>
      <c r="BB6" s="1093" t="s">
        <v>947</v>
      </c>
      <c r="BC6" s="1094"/>
      <c r="BD6" s="662" t="s">
        <v>908</v>
      </c>
      <c r="BE6" s="1090" t="str">
        <f>matriz!H92</f>
        <v>não informado</v>
      </c>
      <c r="BF6" s="1091"/>
      <c r="BG6" s="1091"/>
      <c r="BH6" s="1091"/>
      <c r="BI6" s="1092"/>
      <c r="BJ6" s="1859"/>
      <c r="BK6" s="1796"/>
      <c r="BL6" s="1797"/>
      <c r="BM6" s="1797"/>
      <c r="BN6" s="1797"/>
      <c r="BO6" s="1797"/>
      <c r="BP6" s="1798"/>
      <c r="BQ6" s="1557" t="s">
        <v>2</v>
      </c>
      <c r="BR6" s="344" t="s">
        <v>568</v>
      </c>
      <c r="BS6" s="1885" t="s">
        <v>4</v>
      </c>
      <c r="BT6" s="1885" t="s">
        <v>5</v>
      </c>
      <c r="BU6" s="1886" t="s">
        <v>572</v>
      </c>
      <c r="BV6" s="1870" t="s">
        <v>6</v>
      </c>
      <c r="BW6" s="1531" t="s">
        <v>574</v>
      </c>
      <c r="BX6" s="1525" t="s">
        <v>158</v>
      </c>
      <c r="BY6" s="1526"/>
      <c r="BZ6" s="1538" t="s">
        <v>626</v>
      </c>
      <c r="CA6" s="1539"/>
      <c r="CB6" s="1534" t="s">
        <v>331</v>
      </c>
      <c r="CC6" s="1535"/>
      <c r="CD6" s="2027" t="s">
        <v>313</v>
      </c>
      <c r="CE6" s="2028"/>
      <c r="CF6" s="1277" t="s">
        <v>82</v>
      </c>
      <c r="CG6" s="1278"/>
      <c r="CH6" s="2029" t="s">
        <v>314</v>
      </c>
      <c r="CI6" s="2030"/>
      <c r="CJ6" s="1904"/>
      <c r="CK6" s="1905"/>
      <c r="CL6" s="1852"/>
      <c r="CM6" s="1853"/>
      <c r="CN6" s="1853"/>
      <c r="CO6" s="1853"/>
      <c r="CP6" s="1853"/>
      <c r="CQ6" s="1853"/>
      <c r="CR6" s="1853"/>
      <c r="CS6" s="1854"/>
      <c r="CT6" s="1422"/>
      <c r="CU6" s="1290"/>
      <c r="CV6" s="784" t="s">
        <v>675</v>
      </c>
      <c r="CW6" s="784" t="s">
        <v>676</v>
      </c>
      <c r="CX6" s="784" t="s">
        <v>677</v>
      </c>
      <c r="CY6" s="784" t="s">
        <v>678</v>
      </c>
      <c r="CZ6" s="1826" t="s">
        <v>679</v>
      </c>
      <c r="DA6" s="1827"/>
      <c r="DB6" s="645" t="s">
        <v>680</v>
      </c>
      <c r="DC6" s="645" t="s">
        <v>681</v>
      </c>
      <c r="DD6" s="1401" t="s">
        <v>702</v>
      </c>
      <c r="DE6" s="1266"/>
      <c r="DF6" s="612" t="s">
        <v>500</v>
      </c>
      <c r="DG6" s="613"/>
      <c r="DH6" s="800"/>
      <c r="DI6" s="797">
        <v>87</v>
      </c>
      <c r="DJ6" s="613"/>
      <c r="DK6" s="613"/>
      <c r="DL6" s="613"/>
      <c r="DM6" s="800"/>
      <c r="DN6" s="1402"/>
      <c r="DO6" s="1268"/>
      <c r="DP6" s="1431" t="s">
        <v>1122</v>
      </c>
      <c r="DQ6" s="1432"/>
      <c r="DR6" s="1431" t="s">
        <v>1123</v>
      </c>
      <c r="DS6" s="1433"/>
      <c r="DT6" s="1433"/>
      <c r="DU6" s="1433"/>
      <c r="DV6" s="1433"/>
      <c r="DW6" s="1432"/>
    </row>
    <row r="7" spans="1:127" ht="15" customHeight="1" thickTop="1" thickBot="1">
      <c r="A7" s="271"/>
      <c r="B7" s="206"/>
      <c r="C7" s="206"/>
      <c r="D7" s="1770" t="str">
        <f>matriz!C4</f>
        <v>Nº 021</v>
      </c>
      <c r="E7" s="1675">
        <f>matriz!D4</f>
        <v>44734</v>
      </c>
      <c r="F7" s="1676"/>
      <c r="G7" s="1677"/>
      <c r="H7" s="206"/>
      <c r="I7" s="206"/>
      <c r="J7" s="272"/>
      <c r="K7" s="366"/>
      <c r="L7" s="317"/>
      <c r="M7" s="1697"/>
      <c r="N7" s="1698"/>
      <c r="O7" s="1698"/>
      <c r="P7" s="1698"/>
      <c r="Q7" s="1698"/>
      <c r="R7" s="1698"/>
      <c r="S7" s="1698"/>
      <c r="T7" s="1699"/>
      <c r="U7" s="1743"/>
      <c r="V7" s="1357"/>
      <c r="W7" s="838" t="s">
        <v>544</v>
      </c>
      <c r="X7" s="839"/>
      <c r="Y7" s="840"/>
      <c r="Z7" s="455" t="s">
        <v>1085</v>
      </c>
      <c r="AA7" s="456"/>
      <c r="AB7" s="456"/>
      <c r="AC7" s="456"/>
      <c r="AD7" s="457"/>
      <c r="AE7" s="1781" t="s">
        <v>440</v>
      </c>
      <c r="AF7" s="1781"/>
      <c r="AG7" s="1781"/>
      <c r="AH7" s="1781"/>
      <c r="AI7" s="1781"/>
      <c r="AJ7" s="1781"/>
      <c r="AK7" s="1782"/>
      <c r="AL7" s="1783">
        <v>29800</v>
      </c>
      <c r="AM7" s="1784"/>
      <c r="AN7" s="1784"/>
      <c r="AO7" s="1784"/>
      <c r="AP7" s="643"/>
      <c r="AQ7" s="668"/>
      <c r="AR7" s="1596" t="str">
        <f>matriz!C7</f>
        <v>Rio de Janeiro - RJ</v>
      </c>
      <c r="AS7" s="1597"/>
      <c r="AT7" s="1598"/>
      <c r="AU7" s="1595"/>
      <c r="AV7" s="1596" t="str">
        <f>matriz!G7</f>
        <v>Rio de Janeiro - RJ</v>
      </c>
      <c r="AW7" s="1597"/>
      <c r="AX7" s="1598"/>
      <c r="AY7" s="669"/>
      <c r="AZ7" s="670"/>
      <c r="BA7" s="1547"/>
      <c r="BB7" s="1093" t="s">
        <v>945</v>
      </c>
      <c r="BC7" s="1094"/>
      <c r="BD7" s="662" t="s">
        <v>946</v>
      </c>
      <c r="BE7" s="672"/>
      <c r="BF7" s="1098" t="s">
        <v>524</v>
      </c>
      <c r="BG7" s="1098"/>
      <c r="BH7" s="984"/>
      <c r="BI7" s="986"/>
      <c r="BJ7" s="1859"/>
      <c r="BK7" s="1796"/>
      <c r="BL7" s="1797"/>
      <c r="BM7" s="1797"/>
      <c r="BN7" s="1797"/>
      <c r="BO7" s="1797"/>
      <c r="BP7" s="1798"/>
      <c r="BQ7" s="1517"/>
      <c r="BR7" s="343" t="s">
        <v>570</v>
      </c>
      <c r="BS7" s="1521"/>
      <c r="BT7" s="1521"/>
      <c r="BU7" s="1871"/>
      <c r="BV7" s="1871"/>
      <c r="BW7" s="1532"/>
      <c r="BX7" s="1527"/>
      <c r="BY7" s="1528"/>
      <c r="BZ7" s="1802" t="s">
        <v>628</v>
      </c>
      <c r="CA7" s="1282"/>
      <c r="CB7" s="920">
        <v>85</v>
      </c>
      <c r="CC7" s="940"/>
      <c r="CD7" s="940">
        <v>185</v>
      </c>
      <c r="CE7" s="940"/>
      <c r="CF7" s="918">
        <v>365</v>
      </c>
      <c r="CG7" s="920"/>
      <c r="CH7" s="940">
        <v>465</v>
      </c>
      <c r="CI7" s="940"/>
      <c r="CJ7" s="1904"/>
      <c r="CK7" s="1905"/>
      <c r="CL7" s="1501" t="s">
        <v>658</v>
      </c>
      <c r="CM7" s="1501"/>
      <c r="CN7" s="1501"/>
      <c r="CO7" s="1501"/>
      <c r="CP7" s="1501"/>
      <c r="CQ7" s="1501"/>
      <c r="CR7" s="1501"/>
      <c r="CS7" s="1501"/>
      <c r="CT7" s="1925" t="s">
        <v>781</v>
      </c>
      <c r="CU7" s="1926"/>
      <c r="CV7" s="750">
        <v>1</v>
      </c>
      <c r="CW7" s="750">
        <v>2</v>
      </c>
      <c r="CX7" s="750">
        <v>8</v>
      </c>
      <c r="CY7" s="750">
        <v>2</v>
      </c>
      <c r="CZ7" s="2031">
        <v>1</v>
      </c>
      <c r="DA7" s="2032"/>
      <c r="DB7" s="750">
        <v>1</v>
      </c>
      <c r="DC7" s="750">
        <v>1</v>
      </c>
      <c r="DD7" s="1402"/>
      <c r="DE7" s="1268"/>
      <c r="DF7" s="804" t="s">
        <v>501</v>
      </c>
      <c r="DG7" s="613"/>
      <c r="DH7" s="800"/>
      <c r="DI7" s="1431" t="s">
        <v>1055</v>
      </c>
      <c r="DJ7" s="1433"/>
      <c r="DK7" s="1433"/>
      <c r="DL7" s="1433"/>
      <c r="DM7" s="1432"/>
      <c r="DN7" s="1402"/>
      <c r="DO7" s="1268"/>
      <c r="DP7" s="1431" t="s">
        <v>1124</v>
      </c>
      <c r="DQ7" s="1432"/>
      <c r="DR7" s="1431" t="s">
        <v>1125</v>
      </c>
      <c r="DS7" s="1433"/>
      <c r="DT7" s="1433"/>
      <c r="DU7" s="1433"/>
      <c r="DV7" s="1433"/>
      <c r="DW7" s="1432"/>
    </row>
    <row r="8" spans="1:127" ht="15" customHeight="1" thickTop="1" thickBot="1">
      <c r="A8" s="271"/>
      <c r="B8" s="206"/>
      <c r="C8" s="206"/>
      <c r="D8" s="1584"/>
      <c r="E8" s="1678" t="str">
        <f>matriz!D5</f>
        <v>Online</v>
      </c>
      <c r="F8" s="1679"/>
      <c r="G8" s="1680"/>
      <c r="H8" s="206"/>
      <c r="I8" s="206"/>
      <c r="J8" s="272"/>
      <c r="K8" s="1253" t="s">
        <v>487</v>
      </c>
      <c r="L8" s="1254"/>
      <c r="M8" s="1700" t="str">
        <f>matriz!N1</f>
        <v>14ª Rodada</v>
      </c>
      <c r="N8" s="1701"/>
      <c r="O8" s="1701"/>
      <c r="P8" s="1701"/>
      <c r="Q8" s="514"/>
      <c r="R8" s="514"/>
      <c r="S8" s="514"/>
      <c r="T8" s="402"/>
      <c r="U8" s="1744"/>
      <c r="V8" s="1359"/>
      <c r="W8" s="815" t="s">
        <v>741</v>
      </c>
      <c r="X8" s="819"/>
      <c r="Y8" s="811"/>
      <c r="Z8" s="861" t="s">
        <v>1086</v>
      </c>
      <c r="AA8" s="819"/>
      <c r="AB8" s="819"/>
      <c r="AC8" s="819"/>
      <c r="AD8" s="811"/>
      <c r="AE8" s="1781" t="s">
        <v>441</v>
      </c>
      <c r="AF8" s="1781"/>
      <c r="AG8" s="1781"/>
      <c r="AH8" s="1781"/>
      <c r="AI8" s="1781"/>
      <c r="AJ8" s="1781"/>
      <c r="AK8" s="1782"/>
      <c r="AL8" s="1783">
        <v>25390</v>
      </c>
      <c r="AM8" s="1784"/>
      <c r="AN8" s="1784"/>
      <c r="AO8" s="1784"/>
      <c r="AP8" s="1193"/>
      <c r="AQ8" s="1194"/>
      <c r="AR8" s="1194"/>
      <c r="AS8" s="1194"/>
      <c r="AT8" s="1194"/>
      <c r="AU8" s="1194"/>
      <c r="AV8" s="1194"/>
      <c r="AW8" s="1194"/>
      <c r="AX8" s="1194"/>
      <c r="AY8" s="1194"/>
      <c r="AZ8" s="1195"/>
      <c r="BA8" s="37"/>
      <c r="BB8" s="37"/>
      <c r="BC8" s="380"/>
      <c r="BD8" s="380"/>
      <c r="BE8" s="380"/>
      <c r="BF8" s="459"/>
      <c r="BG8" s="459"/>
      <c r="BH8" s="459"/>
      <c r="BI8" s="466"/>
      <c r="BJ8" s="1859"/>
      <c r="BK8" s="1796"/>
      <c r="BL8" s="1797"/>
      <c r="BM8" s="1797"/>
      <c r="BN8" s="1797"/>
      <c r="BO8" s="1797"/>
      <c r="BP8" s="1798"/>
      <c r="BQ8" s="1518"/>
      <c r="BR8" s="343" t="s">
        <v>569</v>
      </c>
      <c r="BS8" s="1522"/>
      <c r="BT8" s="1522"/>
      <c r="BU8" s="1872"/>
      <c r="BV8" s="1872"/>
      <c r="BW8" s="1532"/>
      <c r="BX8" s="1527"/>
      <c r="BY8" s="1528"/>
      <c r="BZ8" s="1802" t="s">
        <v>627</v>
      </c>
      <c r="CA8" s="1282"/>
      <c r="CB8" s="413" t="s">
        <v>601</v>
      </c>
      <c r="CC8" s="414" t="s">
        <v>602</v>
      </c>
      <c r="CD8" s="865" t="s">
        <v>603</v>
      </c>
      <c r="CE8" s="361" t="s">
        <v>395</v>
      </c>
      <c r="CF8" s="827" t="s">
        <v>604</v>
      </c>
      <c r="CG8" s="827" t="str">
        <f>matriz!S31</f>
        <v>BEPFER</v>
      </c>
      <c r="CH8" s="361" t="s">
        <v>605</v>
      </c>
      <c r="CI8" s="827" t="s">
        <v>606</v>
      </c>
      <c r="CJ8" s="1904"/>
      <c r="CK8" s="1905"/>
      <c r="CL8" s="1360" t="s">
        <v>1184</v>
      </c>
      <c r="CM8" s="1792"/>
      <c r="CN8" s="1792"/>
      <c r="CO8" s="1792"/>
      <c r="CP8" s="1792"/>
      <c r="CQ8" s="1792"/>
      <c r="CR8" s="1792"/>
      <c r="CS8" s="1361"/>
      <c r="CT8" s="1421" t="s">
        <v>685</v>
      </c>
      <c r="CU8" s="1288"/>
      <c r="CV8" s="1828" t="s">
        <v>686</v>
      </c>
      <c r="CW8" s="1829"/>
      <c r="CX8" s="1829"/>
      <c r="CY8" s="1829"/>
      <c r="CZ8" s="1829"/>
      <c r="DA8" s="1829"/>
      <c r="DB8" s="1829"/>
      <c r="DC8" s="1830"/>
      <c r="DD8" s="1402"/>
      <c r="DE8" s="1268"/>
      <c r="DF8" s="805" t="s">
        <v>721</v>
      </c>
      <c r="DG8" s="806"/>
      <c r="DH8" s="806"/>
      <c r="DI8" s="793" t="str">
        <f>matriz!E118</f>
        <v>chegada ao estádio 3 horas antes</v>
      </c>
      <c r="DJ8" s="787"/>
      <c r="DK8" s="787"/>
      <c r="DL8" s="787"/>
      <c r="DM8" s="788"/>
      <c r="DN8" s="1403"/>
      <c r="DO8" s="1270"/>
      <c r="DP8" s="1429"/>
      <c r="DQ8" s="1434"/>
      <c r="DR8" s="1434"/>
      <c r="DS8" s="1434"/>
      <c r="DT8" s="1434"/>
      <c r="DU8" s="1434"/>
      <c r="DV8" s="1434"/>
      <c r="DW8" s="1430"/>
    </row>
    <row r="9" spans="1:127" ht="15" customHeight="1" thickTop="1" thickBot="1">
      <c r="A9" s="271"/>
      <c r="B9" s="206"/>
      <c r="C9" s="1769" t="s">
        <v>517</v>
      </c>
      <c r="D9" s="1769"/>
      <c r="E9" s="1769"/>
      <c r="F9" s="1769"/>
      <c r="G9" s="1769"/>
      <c r="H9" s="1769"/>
      <c r="I9" s="206"/>
      <c r="J9" s="272"/>
      <c r="K9" s="1645" t="s">
        <v>634</v>
      </c>
      <c r="L9" s="1646"/>
      <c r="M9" s="538" t="str">
        <f>matriz!N2</f>
        <v>BOTAFOGO FR</v>
      </c>
      <c r="N9" s="451"/>
      <c r="O9" s="1789"/>
      <c r="P9" s="1789"/>
      <c r="Q9" s="1789"/>
      <c r="R9" s="515"/>
      <c r="S9" s="515"/>
      <c r="T9" s="403"/>
      <c r="U9" s="1791"/>
      <c r="V9" s="1791"/>
      <c r="W9" s="449"/>
      <c r="X9" s="449"/>
      <c r="Y9" s="449"/>
      <c r="Z9" s="449"/>
      <c r="AA9" s="449"/>
      <c r="AB9" s="449"/>
      <c r="AC9" s="449"/>
      <c r="AD9" s="449"/>
      <c r="AE9" s="1206" t="s">
        <v>444</v>
      </c>
      <c r="AF9" s="1206"/>
      <c r="AG9" s="1206"/>
      <c r="AH9" s="1206"/>
      <c r="AI9" s="1206"/>
      <c r="AJ9" s="1206"/>
      <c r="AK9" s="1207"/>
      <c r="AL9" s="1779">
        <v>2932</v>
      </c>
      <c r="AM9" s="1780"/>
      <c r="AN9" s="1780"/>
      <c r="AO9" s="1780"/>
      <c r="AP9" s="1570" t="s">
        <v>814</v>
      </c>
      <c r="AQ9" s="1571" t="s">
        <v>511</v>
      </c>
      <c r="AR9" s="1571"/>
      <c r="AS9" s="1571"/>
      <c r="AT9" s="1571"/>
      <c r="AU9" s="1600" t="s">
        <v>1079</v>
      </c>
      <c r="AV9" s="1601"/>
      <c r="AW9" s="1601"/>
      <c r="AX9" s="1601"/>
      <c r="AY9" s="1601"/>
      <c r="AZ9" s="1602"/>
      <c r="BA9" s="623" t="s">
        <v>883</v>
      </c>
      <c r="BB9" s="1688" t="s">
        <v>555</v>
      </c>
      <c r="BC9" s="1689"/>
      <c r="BD9" s="1689"/>
      <c r="BE9" s="1689"/>
      <c r="BF9" s="1689"/>
      <c r="BG9" s="1689"/>
      <c r="BH9" s="1689"/>
      <c r="BI9" s="1690"/>
      <c r="BJ9" s="1859"/>
      <c r="BK9" s="1796"/>
      <c r="BL9" s="1797"/>
      <c r="BM9" s="1797"/>
      <c r="BN9" s="1797"/>
      <c r="BO9" s="1797"/>
      <c r="BP9" s="1798"/>
      <c r="BQ9" s="1516" t="s">
        <v>143</v>
      </c>
      <c r="BR9" s="1887" t="s">
        <v>115</v>
      </c>
      <c r="BS9" s="1445" t="s">
        <v>114</v>
      </c>
      <c r="BT9" s="1445" t="s">
        <v>0</v>
      </c>
      <c r="BU9" s="1448" t="s">
        <v>573</v>
      </c>
      <c r="BV9" s="1445" t="s">
        <v>116</v>
      </c>
      <c r="BW9" s="1532"/>
      <c r="BX9" s="1527"/>
      <c r="BY9" s="1528"/>
      <c r="BZ9" s="1802"/>
      <c r="CA9" s="1282"/>
      <c r="CB9" s="2010" t="str">
        <f>matriz!N32</f>
        <v xml:space="preserve">304 homens com apoio das especializados </v>
      </c>
      <c r="CC9" s="2011"/>
      <c r="CD9" s="2011"/>
      <c r="CE9" s="2011"/>
      <c r="CF9" s="2011"/>
      <c r="CG9" s="2011"/>
      <c r="CH9" s="2011"/>
      <c r="CI9" s="2012"/>
      <c r="CJ9" s="1904"/>
      <c r="CK9" s="1905"/>
      <c r="CL9" s="1501" t="s">
        <v>664</v>
      </c>
      <c r="CM9" s="1501"/>
      <c r="CN9" s="1501"/>
      <c r="CO9" s="1501"/>
      <c r="CP9" s="1501"/>
      <c r="CQ9" s="1501"/>
      <c r="CR9" s="1501"/>
      <c r="CS9" s="1501"/>
      <c r="CT9" s="1422"/>
      <c r="CU9" s="1290"/>
      <c r="CV9" s="1487" t="s">
        <v>682</v>
      </c>
      <c r="CW9" s="1488"/>
      <c r="CX9" s="1489"/>
      <c r="CY9" s="1831" t="s">
        <v>683</v>
      </c>
      <c r="CZ9" s="1832"/>
      <c r="DA9" s="1833"/>
      <c r="DB9" s="1834" t="s">
        <v>508</v>
      </c>
      <c r="DC9" s="1834"/>
      <c r="DD9" s="1402"/>
      <c r="DE9" s="1268"/>
      <c r="DF9" s="804" t="s">
        <v>725</v>
      </c>
      <c r="DG9" s="613"/>
      <c r="DH9" s="800"/>
      <c r="DI9" s="1431" t="s">
        <v>1090</v>
      </c>
      <c r="DJ9" s="1433"/>
      <c r="DK9" s="1433"/>
      <c r="DL9" s="1433"/>
      <c r="DM9" s="1432"/>
      <c r="DN9" s="1386" t="s">
        <v>812</v>
      </c>
      <c r="DO9" s="1387"/>
      <c r="DP9" s="1388" t="s">
        <v>1126</v>
      </c>
      <c r="DQ9" s="1389"/>
      <c r="DR9" s="1389"/>
      <c r="DS9" s="1389"/>
      <c r="DT9" s="1389"/>
      <c r="DU9" s="1389"/>
      <c r="DV9" s="1389"/>
      <c r="DW9" s="1400"/>
    </row>
    <row r="10" spans="1:127" ht="15" customHeight="1" thickTop="1" thickBot="1">
      <c r="A10" s="271"/>
      <c r="B10" s="301"/>
      <c r="C10" s="1769" t="s">
        <v>342</v>
      </c>
      <c r="D10" s="1769"/>
      <c r="E10" s="1769"/>
      <c r="F10" s="1769"/>
      <c r="G10" s="1769"/>
      <c r="H10" s="1769"/>
      <c r="I10" s="206"/>
      <c r="J10" s="272"/>
      <c r="K10" s="1645"/>
      <c r="L10" s="1646"/>
      <c r="M10" s="538" t="str">
        <f>matriz!G6</f>
        <v>FLUMINENSE FC</v>
      </c>
      <c r="N10" s="451"/>
      <c r="O10" s="1790"/>
      <c r="P10" s="1790"/>
      <c r="Q10" s="1790"/>
      <c r="R10" s="515"/>
      <c r="S10" s="515"/>
      <c r="T10" s="403"/>
      <c r="U10" s="1935" t="s">
        <v>449</v>
      </c>
      <c r="V10" s="1209"/>
      <c r="W10" s="1210" t="str">
        <f>M42</f>
        <v>Nilton Santos</v>
      </c>
      <c r="X10" s="1211"/>
      <c r="Y10" s="1211"/>
      <c r="Z10" s="1211"/>
      <c r="AA10" s="1211"/>
      <c r="AB10" s="1211"/>
      <c r="AC10" s="1211"/>
      <c r="AD10" s="995"/>
      <c r="AE10" s="1206" t="s">
        <v>445</v>
      </c>
      <c r="AF10" s="1206"/>
      <c r="AG10" s="1206"/>
      <c r="AH10" s="1206"/>
      <c r="AI10" s="1206"/>
      <c r="AJ10" s="1206"/>
      <c r="AK10" s="1207"/>
      <c r="AL10" s="1779">
        <v>1478</v>
      </c>
      <c r="AM10" s="1780"/>
      <c r="AN10" s="1780"/>
      <c r="AO10" s="1780"/>
      <c r="AP10" s="1570"/>
      <c r="AQ10" s="1572" t="s">
        <v>509</v>
      </c>
      <c r="AR10" s="1572"/>
      <c r="AS10" s="1572"/>
      <c r="AT10" s="1572"/>
      <c r="AU10" s="1573" t="str">
        <f>AR6</f>
        <v>BOTAFOGO FR</v>
      </c>
      <c r="AV10" s="1573"/>
      <c r="AW10" s="1574" t="s">
        <v>815</v>
      </c>
      <c r="AX10" s="1574"/>
      <c r="AY10" s="1574" t="str">
        <f>AV6</f>
        <v>FLUMINENSE FC</v>
      </c>
      <c r="AZ10" s="1574"/>
      <c r="BA10" s="2022" t="s">
        <v>645</v>
      </c>
      <c r="BB10" s="489" t="s">
        <v>497</v>
      </c>
      <c r="BC10" s="491"/>
      <c r="BD10" s="489" t="s">
        <v>732</v>
      </c>
      <c r="BE10" s="490"/>
      <c r="BF10" s="490"/>
      <c r="BG10" s="490"/>
      <c r="BH10" s="490"/>
      <c r="BI10" s="491"/>
      <c r="BJ10" s="1859"/>
      <c r="BK10" s="1796"/>
      <c r="BL10" s="1797"/>
      <c r="BM10" s="1797"/>
      <c r="BN10" s="1797"/>
      <c r="BO10" s="1797"/>
      <c r="BP10" s="1798"/>
      <c r="BQ10" s="1517"/>
      <c r="BR10" s="1888"/>
      <c r="BS10" s="1446"/>
      <c r="BT10" s="1446"/>
      <c r="BU10" s="1449"/>
      <c r="BV10" s="1446"/>
      <c r="BW10" s="1532"/>
      <c r="BX10" s="1527"/>
      <c r="BY10" s="1528"/>
      <c r="BZ10" s="1536" t="s">
        <v>387</v>
      </c>
      <c r="CA10" s="1537"/>
      <c r="CB10" s="2013"/>
      <c r="CC10" s="2014"/>
      <c r="CD10" s="2014"/>
      <c r="CE10" s="2014"/>
      <c r="CF10" s="2014"/>
      <c r="CG10" s="2014"/>
      <c r="CH10" s="2014"/>
      <c r="CI10" s="2015"/>
      <c r="CJ10" s="1904"/>
      <c r="CK10" s="1905"/>
      <c r="CL10" s="961" t="s">
        <v>923</v>
      </c>
      <c r="CM10" s="957"/>
      <c r="CN10" s="957"/>
      <c r="CO10" s="957"/>
      <c r="CP10" s="957"/>
      <c r="CQ10" s="957"/>
      <c r="CR10" s="957"/>
      <c r="CS10" s="958"/>
      <c r="CT10" s="1925" t="s">
        <v>782</v>
      </c>
      <c r="CU10" s="1926"/>
      <c r="CV10" s="1831" t="s">
        <v>693</v>
      </c>
      <c r="CW10" s="1832"/>
      <c r="CX10" s="1832"/>
      <c r="CY10" s="1833"/>
      <c r="CZ10" s="1834" t="s">
        <v>684</v>
      </c>
      <c r="DA10" s="1834"/>
      <c r="DB10" s="1834"/>
      <c r="DC10" s="1834"/>
      <c r="DD10" s="1402"/>
      <c r="DE10" s="1268"/>
      <c r="DF10" s="804" t="s">
        <v>700</v>
      </c>
      <c r="DG10" s="613"/>
      <c r="DH10" s="800"/>
      <c r="DI10" s="1431" t="s">
        <v>1051</v>
      </c>
      <c r="DJ10" s="1433"/>
      <c r="DK10" s="1433"/>
      <c r="DL10" s="1433"/>
      <c r="DM10" s="1432"/>
      <c r="DN10" s="1401" t="s">
        <v>1127</v>
      </c>
      <c r="DO10" s="1266"/>
      <c r="DP10" s="1404" t="s">
        <v>1128</v>
      </c>
      <c r="DQ10" s="1404"/>
      <c r="DR10" s="1404"/>
      <c r="DS10" s="1404" t="s">
        <v>1129</v>
      </c>
      <c r="DT10" s="1404"/>
      <c r="DU10" s="1404"/>
      <c r="DV10" s="1404"/>
      <c r="DW10" s="1404"/>
    </row>
    <row r="11" spans="1:127" ht="15" customHeight="1" thickTop="1" thickBot="1">
      <c r="A11" s="271"/>
      <c r="B11" s="206"/>
      <c r="C11" s="206"/>
      <c r="D11" s="206"/>
      <c r="E11" s="206"/>
      <c r="F11" s="206"/>
      <c r="G11" s="206"/>
      <c r="H11" s="206"/>
      <c r="I11" s="206"/>
      <c r="J11" s="272"/>
      <c r="K11" s="1647"/>
      <c r="L11" s="1648"/>
      <c r="M11" s="1702" t="s">
        <v>739</v>
      </c>
      <c r="N11" s="1703"/>
      <c r="O11" s="1703"/>
      <c r="P11" s="1703"/>
      <c r="Q11" s="1703"/>
      <c r="R11" s="404"/>
      <c r="S11" s="404"/>
      <c r="T11" s="405"/>
      <c r="U11" s="2000" t="s">
        <v>744</v>
      </c>
      <c r="V11" s="2001"/>
      <c r="W11" s="1212" t="str">
        <f>matriz!C61</f>
        <v>Localização: Não informado</v>
      </c>
      <c r="X11" s="1214"/>
      <c r="Y11" s="1940" t="str">
        <f>matriz!H61</f>
        <v>Nome:</v>
      </c>
      <c r="Z11" s="1940" t="str">
        <f>matriz!I61</f>
        <v>Não informado</v>
      </c>
      <c r="AA11" s="1940"/>
      <c r="AB11" s="1940"/>
      <c r="AC11" s="1940"/>
      <c r="AD11" s="1940"/>
      <c r="AE11" s="1618" t="s">
        <v>446</v>
      </c>
      <c r="AF11" s="1618"/>
      <c r="AG11" s="1618"/>
      <c r="AH11" s="1618"/>
      <c r="AI11" s="1618"/>
      <c r="AJ11" s="1618"/>
      <c r="AK11" s="1618"/>
      <c r="AL11" s="1618"/>
      <c r="AM11" s="1618"/>
      <c r="AN11" s="1618"/>
      <c r="AO11" s="1618"/>
      <c r="AP11" s="1570"/>
      <c r="AQ11" s="1572" t="s">
        <v>513</v>
      </c>
      <c r="AR11" s="1572"/>
      <c r="AS11" s="1572"/>
      <c r="AT11" s="1572"/>
      <c r="AU11" s="1577" t="str">
        <f>matriz!F11</f>
        <v>14ª Rodada</v>
      </c>
      <c r="AV11" s="1577"/>
      <c r="AW11" s="1574"/>
      <c r="AX11" s="1574"/>
      <c r="AY11" s="1574"/>
      <c r="AZ11" s="1574"/>
      <c r="BA11" s="2023"/>
      <c r="BB11" s="489" t="s">
        <v>548</v>
      </c>
      <c r="BC11" s="491"/>
      <c r="BD11" s="489" t="str">
        <f>matriz!C52</f>
        <v>na totalidade</v>
      </c>
      <c r="BE11" s="490"/>
      <c r="BF11" s="490"/>
      <c r="BG11" s="490"/>
      <c r="BH11" s="490"/>
      <c r="BI11" s="491"/>
      <c r="BJ11" s="1859"/>
      <c r="BK11" s="1796"/>
      <c r="BL11" s="1797"/>
      <c r="BM11" s="1797"/>
      <c r="BN11" s="1797"/>
      <c r="BO11" s="1797"/>
      <c r="BP11" s="1798"/>
      <c r="BQ11" s="1560"/>
      <c r="BR11" s="1889"/>
      <c r="BS11" s="1447"/>
      <c r="BT11" s="1447"/>
      <c r="BU11" s="1450"/>
      <c r="BV11" s="1447"/>
      <c r="BW11" s="1533"/>
      <c r="BX11" s="1529"/>
      <c r="BY11" s="1530"/>
      <c r="BZ11" s="1439" t="s">
        <v>656</v>
      </c>
      <c r="CA11" s="1440"/>
      <c r="CB11" s="1435" t="s">
        <v>691</v>
      </c>
      <c r="CC11" s="1435"/>
      <c r="CD11" s="1435"/>
      <c r="CE11" s="1435"/>
      <c r="CF11" s="1435"/>
      <c r="CG11" s="1435"/>
      <c r="CH11" s="1435"/>
      <c r="CI11" s="1436"/>
      <c r="CJ11" s="1904"/>
      <c r="CK11" s="1905"/>
      <c r="CL11" s="1501" t="s">
        <v>659</v>
      </c>
      <c r="CM11" s="1501"/>
      <c r="CN11" s="1501"/>
      <c r="CO11" s="1501"/>
      <c r="CP11" s="1501"/>
      <c r="CQ11" s="1501"/>
      <c r="CR11" s="1501"/>
      <c r="CS11" s="1501"/>
      <c r="CT11" s="1401" t="s">
        <v>695</v>
      </c>
      <c r="CU11" s="1266"/>
      <c r="CV11" s="828" t="s">
        <v>320</v>
      </c>
      <c r="CW11" s="829"/>
      <c r="CX11" s="829"/>
      <c r="CY11" s="829"/>
      <c r="CZ11" s="1486" t="s">
        <v>785</v>
      </c>
      <c r="DA11" s="1486"/>
      <c r="DB11" s="1819" t="s">
        <v>1061</v>
      </c>
      <c r="DC11" s="1819"/>
      <c r="DD11" s="1402"/>
      <c r="DE11" s="1268"/>
      <c r="DF11" s="612" t="s">
        <v>701</v>
      </c>
      <c r="DG11" s="613"/>
      <c r="DH11" s="800"/>
      <c r="DI11" s="797" t="s">
        <v>1056</v>
      </c>
      <c r="DJ11" s="798"/>
      <c r="DK11" s="798"/>
      <c r="DL11" s="798"/>
      <c r="DM11" s="799"/>
      <c r="DN11" s="1402"/>
      <c r="DO11" s="1268"/>
      <c r="DP11" s="1404" t="s">
        <v>1130</v>
      </c>
      <c r="DQ11" s="1404"/>
      <c r="DR11" s="1404"/>
      <c r="DS11" s="1404" t="s">
        <v>1129</v>
      </c>
      <c r="DT11" s="1404"/>
      <c r="DU11" s="1404"/>
      <c r="DV11" s="1404"/>
      <c r="DW11" s="1404"/>
    </row>
    <row r="12" spans="1:127" ht="15" customHeight="1" thickTop="1" thickBot="1">
      <c r="A12" s="271"/>
      <c r="B12" s="206"/>
      <c r="C12" s="206"/>
      <c r="D12" s="206"/>
      <c r="E12" s="206"/>
      <c r="F12" s="206"/>
      <c r="G12" s="206"/>
      <c r="H12" s="206"/>
      <c r="I12" s="206"/>
      <c r="J12" s="272"/>
      <c r="K12" s="1253" t="s">
        <v>434</v>
      </c>
      <c r="L12" s="1254"/>
      <c r="M12" s="1704" t="str">
        <f>matriz!N5</f>
        <v xml:space="preserve"> A reunião foi realizada de forma (online), atráveis da plataforma  Microsoft TEAMS no 22º dia do mês de junho de 2022 ás 11:00 horas, foi discutido e alinhado ações e implementações na organização do evento, cujo assuntos abordados referentes a Segurança, Transportes, setorização, deslocamentos, operação, imprensa e Diretrizes Técnicas com presença de público..</v>
      </c>
      <c r="N12" s="1705"/>
      <c r="O12" s="1705"/>
      <c r="P12" s="1705"/>
      <c r="Q12" s="1705"/>
      <c r="R12" s="1705"/>
      <c r="S12" s="1705"/>
      <c r="T12" s="1706"/>
      <c r="U12" s="2002"/>
      <c r="V12" s="2003"/>
      <c r="W12" s="1215"/>
      <c r="X12" s="1217"/>
      <c r="Y12" s="1941"/>
      <c r="Z12" s="1941"/>
      <c r="AA12" s="1941"/>
      <c r="AB12" s="1941"/>
      <c r="AC12" s="1941"/>
      <c r="AD12" s="1941"/>
      <c r="AE12" s="919"/>
      <c r="AF12" s="920"/>
      <c r="AG12" s="263" t="s">
        <v>147</v>
      </c>
      <c r="AH12" s="263" t="s">
        <v>149</v>
      </c>
      <c r="AI12" s="263" t="s">
        <v>375</v>
      </c>
      <c r="AJ12" s="263" t="s">
        <v>376</v>
      </c>
      <c r="AK12" s="263" t="s">
        <v>392</v>
      </c>
      <c r="AL12" s="940" t="s">
        <v>393</v>
      </c>
      <c r="AM12" s="940"/>
      <c r="AN12" s="940" t="s">
        <v>387</v>
      </c>
      <c r="AO12" s="918"/>
      <c r="AP12" s="1570"/>
      <c r="AQ12" s="1572" t="s">
        <v>726</v>
      </c>
      <c r="AR12" s="1572"/>
      <c r="AS12" s="1572"/>
      <c r="AT12" s="1572"/>
      <c r="AU12" s="1578">
        <f>matriz!F12</f>
        <v>44738</v>
      </c>
      <c r="AV12" s="1578"/>
      <c r="AW12" s="857" t="s">
        <v>514</v>
      </c>
      <c r="AX12" s="1579">
        <f>matriz!I12</f>
        <v>0.66666666666666663</v>
      </c>
      <c r="AY12" s="1579"/>
      <c r="AZ12" s="1579"/>
      <c r="BA12" s="2023"/>
      <c r="BB12" s="489" t="s">
        <v>551</v>
      </c>
      <c r="BC12" s="491"/>
      <c r="BD12" s="489" t="s">
        <v>766</v>
      </c>
      <c r="BE12" s="490"/>
      <c r="BF12" s="490"/>
      <c r="BG12" s="490"/>
      <c r="BH12" s="490"/>
      <c r="BI12" s="491"/>
      <c r="BJ12" s="1859"/>
      <c r="BK12" s="1796"/>
      <c r="BL12" s="1797"/>
      <c r="BM12" s="1797"/>
      <c r="BN12" s="1797"/>
      <c r="BO12" s="1797"/>
      <c r="BP12" s="1798"/>
      <c r="BQ12" s="392" t="str">
        <f>'tabelas aref (3)'!C6</f>
        <v>CRF</v>
      </c>
      <c r="BR12" s="339">
        <f>'tabelas aref (3)'!D6</f>
        <v>5</v>
      </c>
      <c r="BS12" s="346">
        <f>'tabelas aref (3)'!E6</f>
        <v>5</v>
      </c>
      <c r="BT12" s="339">
        <f>'tabelas aref (3)'!F6</f>
        <v>5</v>
      </c>
      <c r="BU12" s="345">
        <f>'tabelas aref (3)'!G6</f>
        <v>2</v>
      </c>
      <c r="BV12" s="339">
        <f>'tabelas aref (3)'!H6</f>
        <v>5</v>
      </c>
      <c r="BW12" s="358">
        <f>'tabelas aref (3)'!I6</f>
        <v>4.4000000000000004</v>
      </c>
      <c r="BX12" s="1883" t="str">
        <f>IF(BW12&gt;4.5,"MUITO ALTO",IF(OR(BW12=4.5,BW12&gt;3.5),"ALTO",IF(OR(BW12=3.5,BW12&gt;2.5),"MÉDIO",IF(OR(BW12=2.5,BW12&gt;1.5),"BAIXO",IF(1.5&gt;=BW12,"MUITO BAIXO"," ")))))</f>
        <v>ALTO</v>
      </c>
      <c r="BY12" s="1884"/>
      <c r="BZ12" s="1441"/>
      <c r="CA12" s="1442"/>
      <c r="CB12" s="855" t="s">
        <v>1058</v>
      </c>
      <c r="CC12" s="381"/>
      <c r="CD12" s="381"/>
      <c r="CE12" s="381"/>
      <c r="CF12" s="381"/>
      <c r="CG12" s="381"/>
      <c r="CH12" s="381"/>
      <c r="CI12" s="390"/>
      <c r="CJ12" s="1904"/>
      <c r="CK12" s="1905"/>
      <c r="CL12" s="461" t="s">
        <v>660</v>
      </c>
      <c r="CM12" s="461"/>
      <c r="CN12" s="461"/>
      <c r="CO12" s="461"/>
      <c r="CP12" s="461"/>
      <c r="CQ12" s="461"/>
      <c r="CR12" s="461"/>
      <c r="CS12" s="461"/>
      <c r="CT12" s="1402"/>
      <c r="CU12" s="1268"/>
      <c r="CV12" s="790" t="s">
        <v>1107</v>
      </c>
      <c r="CW12" s="791"/>
      <c r="CX12" s="791"/>
      <c r="CY12" s="791"/>
      <c r="CZ12" s="791"/>
      <c r="DA12" s="791"/>
      <c r="DB12" s="791"/>
      <c r="DC12" s="792"/>
      <c r="DD12" s="1403"/>
      <c r="DE12" s="1270"/>
      <c r="DF12" s="612" t="s">
        <v>720</v>
      </c>
      <c r="DG12" s="613"/>
      <c r="DH12" s="800"/>
      <c r="DI12" s="612" t="str">
        <f>matriz!E122</f>
        <v>Setor Norte 2</v>
      </c>
      <c r="DJ12" s="613"/>
      <c r="DK12" s="613"/>
      <c r="DL12" s="613"/>
      <c r="DM12" s="800"/>
      <c r="DN12" s="1402"/>
      <c r="DO12" s="1268"/>
      <c r="DP12" s="1404" t="s">
        <v>1131</v>
      </c>
      <c r="DQ12" s="1404"/>
      <c r="DR12" s="1404"/>
      <c r="DS12" s="1404" t="s">
        <v>1129</v>
      </c>
      <c r="DT12" s="1404"/>
      <c r="DU12" s="1404"/>
      <c r="DV12" s="1404"/>
      <c r="DW12" s="1404"/>
    </row>
    <row r="13" spans="1:127" ht="15" customHeight="1" thickTop="1" thickBot="1">
      <c r="A13" s="271"/>
      <c r="B13" s="206"/>
      <c r="C13" s="206"/>
      <c r="D13" s="206"/>
      <c r="E13" s="206"/>
      <c r="F13" s="206"/>
      <c r="G13" s="206"/>
      <c r="H13" s="206"/>
      <c r="I13" s="206"/>
      <c r="J13" s="272"/>
      <c r="K13" s="1645" t="s">
        <v>746</v>
      </c>
      <c r="L13" s="1646"/>
      <c r="M13" s="1707"/>
      <c r="N13" s="1708"/>
      <c r="O13" s="1708"/>
      <c r="P13" s="1708"/>
      <c r="Q13" s="1708"/>
      <c r="R13" s="1708"/>
      <c r="S13" s="1708"/>
      <c r="T13" s="1709"/>
      <c r="U13" s="1716" t="s">
        <v>742</v>
      </c>
      <c r="V13" s="1717"/>
      <c r="W13" s="1212" t="str">
        <f>matriz!C62</f>
        <v>Localização:</v>
      </c>
      <c r="X13" s="1214"/>
      <c r="Y13" s="1940" t="str">
        <f>matriz!H62</f>
        <v>Nome:</v>
      </c>
      <c r="Z13" s="1940" t="str">
        <f>matriz!I62</f>
        <v>André Galdeano</v>
      </c>
      <c r="AA13" s="1940"/>
      <c r="AB13" s="1940"/>
      <c r="AC13" s="1940"/>
      <c r="AD13" s="1940"/>
      <c r="AE13" s="294" t="s">
        <v>388</v>
      </c>
      <c r="AF13" s="266"/>
      <c r="AG13" s="275">
        <v>37</v>
      </c>
      <c r="AH13" s="275">
        <v>16</v>
      </c>
      <c r="AI13" s="275">
        <v>16</v>
      </c>
      <c r="AJ13" s="275">
        <v>37</v>
      </c>
      <c r="AK13" s="275">
        <v>16</v>
      </c>
      <c r="AL13" s="1012">
        <v>16</v>
      </c>
      <c r="AM13" s="1013"/>
      <c r="AN13" s="1012">
        <f>AG13+AH13+AI13+AJ13+AK13+AL13</f>
        <v>138</v>
      </c>
      <c r="AO13" s="1767"/>
      <c r="AP13" s="1570"/>
      <c r="AQ13" s="1572" t="s">
        <v>515</v>
      </c>
      <c r="AR13" s="1572"/>
      <c r="AS13" s="1572"/>
      <c r="AT13" s="1572"/>
      <c r="AU13" s="1599" t="s">
        <v>1044</v>
      </c>
      <c r="AV13" s="1599"/>
      <c r="AW13" s="1599"/>
      <c r="AX13" s="1599"/>
      <c r="AY13" s="1599"/>
      <c r="AZ13" s="1599"/>
      <c r="BA13" s="2023"/>
      <c r="BB13" s="489" t="s">
        <v>553</v>
      </c>
      <c r="BC13" s="491"/>
      <c r="BD13" s="489">
        <f>matriz!D78</f>
        <v>5</v>
      </c>
      <c r="BE13" s="490"/>
      <c r="BF13" s="490"/>
      <c r="BG13" s="490"/>
      <c r="BH13" s="490"/>
      <c r="BI13" s="491"/>
      <c r="BJ13" s="1859"/>
      <c r="BK13" s="1796"/>
      <c r="BL13" s="1797"/>
      <c r="BM13" s="1797"/>
      <c r="BN13" s="1797"/>
      <c r="BO13" s="1797"/>
      <c r="BP13" s="1798"/>
      <c r="BQ13" s="417" t="str">
        <f>'tabelas aref (3)'!C7</f>
        <v>GFBPA</v>
      </c>
      <c r="BR13" s="340">
        <f>'tabelas aref (3)'!D7</f>
        <v>1</v>
      </c>
      <c r="BS13" s="364">
        <f>'tabelas aref (3)'!E7</f>
        <v>1</v>
      </c>
      <c r="BT13" s="340">
        <f>'tabelas aref (3)'!F7</f>
        <v>1</v>
      </c>
      <c r="BU13" s="365">
        <f>'tabelas aref (3)'!G7</f>
        <v>2</v>
      </c>
      <c r="BV13" s="340">
        <f>'tabelas aref (3)'!H7</f>
        <v>1</v>
      </c>
      <c r="BW13" s="333">
        <f>'tabelas aref (3)'!I7</f>
        <v>1.2</v>
      </c>
      <c r="BX13" s="1890" t="str">
        <f>IF(BW13&gt;4.5,"MUITO ALTO",IF(OR(BW13=4.5,BW13&gt;3.5),"ALTO",IF(OR(BW13=3.5,BW13&gt;2.5),"MÉDIO",IF(OR(BW13=2.5,BW13&gt;1.5),"BAIXO",IF(1.5&gt;=BW13,"MUITO BAIXO"," ")))))</f>
        <v>MUITO BAIXO</v>
      </c>
      <c r="BY13" s="1891"/>
      <c r="BZ13" s="1441"/>
      <c r="CA13" s="1442"/>
      <c r="CB13" s="1435" t="s">
        <v>623</v>
      </c>
      <c r="CC13" s="1435"/>
      <c r="CD13" s="1435"/>
      <c r="CE13" s="1435"/>
      <c r="CF13" s="1435"/>
      <c r="CG13" s="1435"/>
      <c r="CH13" s="1435"/>
      <c r="CI13" s="1436"/>
      <c r="CJ13" s="1904"/>
      <c r="CK13" s="1905"/>
      <c r="CL13" s="1501" t="s">
        <v>661</v>
      </c>
      <c r="CM13" s="1501"/>
      <c r="CN13" s="1501"/>
      <c r="CO13" s="1501"/>
      <c r="CP13" s="1501"/>
      <c r="CQ13" s="1501"/>
      <c r="CR13" s="1501"/>
      <c r="CS13" s="1501"/>
      <c r="CT13" s="1402"/>
      <c r="CU13" s="1268"/>
      <c r="CV13" s="1476" t="s">
        <v>1062</v>
      </c>
      <c r="CW13" s="1477"/>
      <c r="CX13" s="1477"/>
      <c r="CY13" s="1477"/>
      <c r="CZ13" s="1477"/>
      <c r="DA13" s="1477"/>
      <c r="DB13" s="1477"/>
      <c r="DC13" s="1478"/>
      <c r="DD13" s="1420" t="s">
        <v>507</v>
      </c>
      <c r="DE13" s="1286"/>
      <c r="DF13" s="1991" t="s">
        <v>504</v>
      </c>
      <c r="DG13" s="1992"/>
      <c r="DH13" s="1993"/>
      <c r="DI13" s="1988" t="s">
        <v>1091</v>
      </c>
      <c r="DJ13" s="1989"/>
      <c r="DK13" s="1989"/>
      <c r="DL13" s="1989"/>
      <c r="DM13" s="1990"/>
      <c r="DN13" s="1402"/>
      <c r="DO13" s="1268"/>
      <c r="DP13" s="1404" t="s">
        <v>1132</v>
      </c>
      <c r="DQ13" s="1404"/>
      <c r="DR13" s="1404"/>
      <c r="DS13" s="1404" t="s">
        <v>1129</v>
      </c>
      <c r="DT13" s="1404"/>
      <c r="DU13" s="1404"/>
      <c r="DV13" s="1404"/>
      <c r="DW13" s="1404"/>
    </row>
    <row r="14" spans="1:127" ht="15" customHeight="1" thickTop="1" thickBot="1">
      <c r="A14" s="271"/>
      <c r="B14" s="206"/>
      <c r="C14" s="206"/>
      <c r="D14" s="206"/>
      <c r="E14" s="206"/>
      <c r="F14" s="206"/>
      <c r="G14" s="206"/>
      <c r="H14" s="206"/>
      <c r="I14" s="206"/>
      <c r="K14" s="1645"/>
      <c r="L14" s="1646"/>
      <c r="M14" s="1707"/>
      <c r="N14" s="1708"/>
      <c r="O14" s="1708"/>
      <c r="P14" s="1708"/>
      <c r="Q14" s="1708"/>
      <c r="R14" s="1708"/>
      <c r="S14" s="1708"/>
      <c r="T14" s="1709"/>
      <c r="U14" s="1647"/>
      <c r="V14" s="1648"/>
      <c r="W14" s="1215"/>
      <c r="X14" s="1217"/>
      <c r="Y14" s="1941"/>
      <c r="Z14" s="1941"/>
      <c r="AA14" s="1941"/>
      <c r="AB14" s="1941"/>
      <c r="AC14" s="1941"/>
      <c r="AD14" s="1941"/>
      <c r="AE14" s="294" t="s">
        <v>389</v>
      </c>
      <c r="AF14" s="266"/>
      <c r="AG14" s="286" t="s">
        <v>480</v>
      </c>
      <c r="AH14" s="286" t="s">
        <v>481</v>
      </c>
      <c r="AI14" s="286" t="s">
        <v>481</v>
      </c>
      <c r="AJ14" s="286" t="s">
        <v>482</v>
      </c>
      <c r="AK14" s="275" t="s">
        <v>457</v>
      </c>
      <c r="AL14" s="1012" t="s">
        <v>457</v>
      </c>
      <c r="AM14" s="1013"/>
      <c r="AN14" s="1012" t="s">
        <v>457</v>
      </c>
      <c r="AO14" s="1767"/>
      <c r="AP14" s="866"/>
      <c r="AQ14" s="867"/>
      <c r="AR14" s="867"/>
      <c r="AS14" s="867"/>
      <c r="AT14" s="867"/>
      <c r="AU14" s="867"/>
      <c r="AV14" s="867"/>
      <c r="AW14" s="867"/>
      <c r="AX14" s="867"/>
      <c r="AY14" s="867"/>
      <c r="AZ14" s="868"/>
      <c r="BA14" s="2023"/>
      <c r="BB14" s="489" t="s">
        <v>556</v>
      </c>
      <c r="BC14" s="491"/>
      <c r="BD14" s="489" t="s">
        <v>1036</v>
      </c>
      <c r="BE14" s="490"/>
      <c r="BF14" s="490"/>
      <c r="BG14" s="490"/>
      <c r="BH14" s="490"/>
      <c r="BI14" s="491"/>
      <c r="BJ14" s="1859"/>
      <c r="BK14" s="1796"/>
      <c r="BL14" s="1797"/>
      <c r="BM14" s="1797"/>
      <c r="BN14" s="1797"/>
      <c r="BO14" s="1797"/>
      <c r="BP14" s="1798"/>
      <c r="BQ14" s="1523" t="s">
        <v>592</v>
      </c>
      <c r="BR14" s="1523"/>
      <c r="BS14" s="1523"/>
      <c r="BT14" s="1523"/>
      <c r="BU14" s="1523"/>
      <c r="BV14" s="1523"/>
      <c r="BW14" s="1523"/>
      <c r="BX14" s="1523"/>
      <c r="BY14" s="1523"/>
      <c r="BZ14" s="1441"/>
      <c r="CA14" s="1442"/>
      <c r="CB14" s="1512" t="s">
        <v>607</v>
      </c>
      <c r="CC14" s="1512"/>
      <c r="CD14" s="1512"/>
      <c r="CE14" s="1512"/>
      <c r="CF14" s="1512"/>
      <c r="CG14" s="1512"/>
      <c r="CH14" s="1512"/>
      <c r="CI14" s="1513"/>
      <c r="CJ14" s="1904"/>
      <c r="CK14" s="1905"/>
      <c r="CL14" s="2026" t="s">
        <v>662</v>
      </c>
      <c r="CM14" s="2026"/>
      <c r="CN14" s="2026"/>
      <c r="CO14" s="2026"/>
      <c r="CP14" s="2026"/>
      <c r="CQ14" s="2026"/>
      <c r="CR14" s="2026"/>
      <c r="CS14" s="2026"/>
      <c r="CT14" s="1402"/>
      <c r="CU14" s="1268"/>
      <c r="CV14" s="1476"/>
      <c r="CW14" s="1477"/>
      <c r="CX14" s="1477"/>
      <c r="CY14" s="1477"/>
      <c r="CZ14" s="1477"/>
      <c r="DA14" s="1477"/>
      <c r="DB14" s="1477"/>
      <c r="DC14" s="1478"/>
      <c r="DD14" s="1421"/>
      <c r="DE14" s="1288"/>
      <c r="DF14" s="1991" t="s">
        <v>505</v>
      </c>
      <c r="DG14" s="1992"/>
      <c r="DH14" s="1993"/>
      <c r="DI14" s="1988" t="s">
        <v>1091</v>
      </c>
      <c r="DJ14" s="1989"/>
      <c r="DK14" s="1989"/>
      <c r="DL14" s="1989"/>
      <c r="DM14" s="1990"/>
      <c r="DN14" s="1402"/>
      <c r="DO14" s="1268"/>
      <c r="DP14" s="1404" t="s">
        <v>1133</v>
      </c>
      <c r="DQ14" s="1404"/>
      <c r="DR14" s="1404"/>
      <c r="DS14" s="1404" t="s">
        <v>1129</v>
      </c>
      <c r="DT14" s="1404"/>
      <c r="DU14" s="1404"/>
      <c r="DV14" s="1404"/>
      <c r="DW14" s="1404"/>
    </row>
    <row r="15" spans="1:127" ht="15" customHeight="1" thickTop="1" thickBot="1">
      <c r="A15" s="271"/>
      <c r="B15" s="206"/>
      <c r="C15" s="206"/>
      <c r="D15" s="206"/>
      <c r="E15" s="206"/>
      <c r="F15" s="206"/>
      <c r="G15" s="206"/>
      <c r="H15" s="206"/>
      <c r="I15" s="206"/>
      <c r="J15" s="272"/>
      <c r="K15" s="1647"/>
      <c r="L15" s="1648"/>
      <c r="M15" s="1710"/>
      <c r="N15" s="1711"/>
      <c r="O15" s="1711"/>
      <c r="P15" s="1711"/>
      <c r="Q15" s="1711"/>
      <c r="R15" s="1711"/>
      <c r="S15" s="1711"/>
      <c r="T15" s="1712"/>
      <c r="U15" s="458"/>
      <c r="V15" s="458"/>
      <c r="W15" s="542"/>
      <c r="X15" s="542"/>
      <c r="Y15" s="369"/>
      <c r="Z15" s="369"/>
      <c r="AA15" s="369"/>
      <c r="AB15" s="369"/>
      <c r="AC15" s="369"/>
      <c r="AD15" s="369"/>
      <c r="AE15" s="2016" t="s">
        <v>469</v>
      </c>
      <c r="AF15" s="2016"/>
      <c r="AG15" s="290" t="s">
        <v>470</v>
      </c>
      <c r="AH15" s="291" t="s">
        <v>443</v>
      </c>
      <c r="AI15" s="290" t="s">
        <v>470</v>
      </c>
      <c r="AJ15" s="290" t="s">
        <v>470</v>
      </c>
      <c r="AK15" s="290" t="s">
        <v>471</v>
      </c>
      <c r="AL15" s="1619" t="s">
        <v>443</v>
      </c>
      <c r="AM15" s="1620"/>
      <c r="AN15" s="292"/>
      <c r="AO15" s="292"/>
      <c r="AP15" s="1580" t="s">
        <v>835</v>
      </c>
      <c r="AQ15" s="1572" t="s">
        <v>816</v>
      </c>
      <c r="AR15" s="1572"/>
      <c r="AS15" s="1572"/>
      <c r="AT15" s="858">
        <v>46831</v>
      </c>
      <c r="AU15" s="523" t="s">
        <v>837</v>
      </c>
      <c r="AV15" s="807"/>
      <c r="AW15" s="807"/>
      <c r="AX15" s="1575">
        <f>matriz!I15</f>
        <v>32000</v>
      </c>
      <c r="AY15" s="1575"/>
      <c r="AZ15" s="1575"/>
      <c r="BA15" s="2023"/>
      <c r="BB15" s="492" t="s">
        <v>559</v>
      </c>
      <c r="BC15" s="493"/>
      <c r="BD15" s="493"/>
      <c r="BE15" s="493"/>
      <c r="BF15" s="493"/>
      <c r="BG15" s="493"/>
      <c r="BH15" s="493"/>
      <c r="BI15" s="494"/>
      <c r="BJ15" s="1859"/>
      <c r="BK15" s="1796"/>
      <c r="BL15" s="1797"/>
      <c r="BM15" s="1797"/>
      <c r="BN15" s="1797"/>
      <c r="BO15" s="1797"/>
      <c r="BP15" s="1798"/>
      <c r="BQ15" s="1524"/>
      <c r="BR15" s="1524"/>
      <c r="BS15" s="1524"/>
      <c r="BT15" s="1524"/>
      <c r="BU15" s="1524"/>
      <c r="BV15" s="1524"/>
      <c r="BW15" s="1524"/>
      <c r="BX15" s="1524"/>
      <c r="BY15" s="1524"/>
      <c r="BZ15" s="1441"/>
      <c r="CA15" s="1442"/>
      <c r="CB15" s="1504"/>
      <c r="CC15" s="1504"/>
      <c r="CD15" s="1504"/>
      <c r="CE15" s="1504"/>
      <c r="CF15" s="1504"/>
      <c r="CG15" s="1504"/>
      <c r="CH15" s="1504"/>
      <c r="CI15" s="1505"/>
      <c r="CJ15" s="1904"/>
      <c r="CK15" s="1905"/>
      <c r="CL15" s="2026"/>
      <c r="CM15" s="2026"/>
      <c r="CN15" s="2026"/>
      <c r="CO15" s="2026"/>
      <c r="CP15" s="2026"/>
      <c r="CQ15" s="2026"/>
      <c r="CR15" s="2026"/>
      <c r="CS15" s="2026"/>
      <c r="CT15" s="1403"/>
      <c r="CU15" s="1270"/>
      <c r="CV15" s="1476" t="s">
        <v>1205</v>
      </c>
      <c r="CW15" s="1477"/>
      <c r="CX15" s="1477"/>
      <c r="CY15" s="1477"/>
      <c r="CZ15" s="1477"/>
      <c r="DA15" s="1477"/>
      <c r="DB15" s="1477"/>
      <c r="DC15" s="1478"/>
      <c r="DD15" s="1421"/>
      <c r="DE15" s="1288"/>
      <c r="DF15" s="1991" t="s">
        <v>722</v>
      </c>
      <c r="DG15" s="1992"/>
      <c r="DH15" s="1993"/>
      <c r="DI15" s="1988" t="s">
        <v>1091</v>
      </c>
      <c r="DJ15" s="1989"/>
      <c r="DK15" s="1989"/>
      <c r="DL15" s="1989"/>
      <c r="DM15" s="1990"/>
      <c r="DN15" s="1402"/>
      <c r="DO15" s="1268"/>
      <c r="DP15" s="1404" t="s">
        <v>1134</v>
      </c>
      <c r="DQ15" s="1404"/>
      <c r="DR15" s="1404"/>
      <c r="DS15" s="1404" t="s">
        <v>1129</v>
      </c>
      <c r="DT15" s="1404"/>
      <c r="DU15" s="1404"/>
      <c r="DV15" s="1404"/>
      <c r="DW15" s="1404"/>
    </row>
    <row r="16" spans="1:127" ht="15" customHeight="1" thickTop="1" thickBot="1">
      <c r="A16" s="271"/>
      <c r="B16" s="206"/>
      <c r="C16" s="206"/>
      <c r="D16" s="206"/>
      <c r="E16" s="206"/>
      <c r="F16" s="206"/>
      <c r="G16" s="206"/>
      <c r="H16" s="206"/>
      <c r="I16" s="206"/>
      <c r="J16" s="272"/>
      <c r="K16" s="557" t="s">
        <v>521</v>
      </c>
      <c r="L16" s="558"/>
      <c r="M16" s="1360" t="str">
        <f>matriz!N9</f>
        <v>Marcus Vinicius (Diretor)</v>
      </c>
      <c r="N16" s="1792"/>
      <c r="O16" s="1361"/>
      <c r="P16" s="1360" t="str">
        <f>matriz!Q9</f>
        <v>Alexandro Araújo de Oliveira (secretário Geral)</v>
      </c>
      <c r="Q16" s="1792"/>
      <c r="R16" s="1792"/>
      <c r="S16" s="1792"/>
      <c r="T16" s="1361"/>
      <c r="U16" s="1935" t="s">
        <v>450</v>
      </c>
      <c r="V16" s="1209"/>
      <c r="W16" s="1218" t="s">
        <v>643</v>
      </c>
      <c r="X16" s="1219"/>
      <c r="Y16" s="1219"/>
      <c r="Z16" s="1219"/>
      <c r="AA16" s="1219"/>
      <c r="AB16" s="1219"/>
      <c r="AC16" s="1219"/>
      <c r="AD16" s="1220"/>
      <c r="AE16" s="267" t="s">
        <v>365</v>
      </c>
      <c r="AF16" s="267"/>
      <c r="AG16" s="267"/>
      <c r="AH16" s="267"/>
      <c r="AI16" s="267"/>
      <c r="AJ16" s="267"/>
      <c r="AK16" s="267"/>
      <c r="AL16" s="267"/>
      <c r="AM16" s="267"/>
      <c r="AN16" s="267"/>
      <c r="AO16" s="267"/>
      <c r="AP16" s="1581"/>
      <c r="AQ16" s="1572" t="s">
        <v>887</v>
      </c>
      <c r="AR16" s="1572"/>
      <c r="AS16" s="1572"/>
      <c r="AT16" s="858">
        <f>matriz!E16</f>
        <v>44000</v>
      </c>
      <c r="AU16" s="524" t="s">
        <v>888</v>
      </c>
      <c r="AV16" s="523"/>
      <c r="AW16" s="807"/>
      <c r="AX16" s="1576">
        <f>matriz!I16</f>
        <v>0.58333333333333337</v>
      </c>
      <c r="AY16" s="1576"/>
      <c r="AZ16" s="1576"/>
      <c r="BA16" s="2023"/>
      <c r="BB16" s="489" t="s">
        <v>550</v>
      </c>
      <c r="BC16" s="491"/>
      <c r="BD16" s="1997" t="s">
        <v>728</v>
      </c>
      <c r="BE16" s="1998"/>
      <c r="BF16" s="1998"/>
      <c r="BG16" s="1998"/>
      <c r="BH16" s="1998"/>
      <c r="BI16" s="1999"/>
      <c r="BJ16" s="1859"/>
      <c r="BK16" s="1796"/>
      <c r="BL16" s="1797"/>
      <c r="BM16" s="1797"/>
      <c r="BN16" s="1797"/>
      <c r="BO16" s="1797"/>
      <c r="BP16" s="1798"/>
      <c r="BQ16" s="1515" t="s">
        <v>155</v>
      </c>
      <c r="BR16" s="1515"/>
      <c r="BS16" s="1515"/>
      <c r="BT16" s="1515"/>
      <c r="BU16" s="1515"/>
      <c r="BV16" s="1515"/>
      <c r="BW16" s="1515"/>
      <c r="BX16" s="1515"/>
      <c r="BY16" s="1515"/>
      <c r="BZ16" s="1441"/>
      <c r="CA16" s="1442"/>
      <c r="CB16" s="1436" t="s">
        <v>622</v>
      </c>
      <c r="CC16" s="1501"/>
      <c r="CD16" s="1501"/>
      <c r="CE16" s="1501"/>
      <c r="CF16" s="1501"/>
      <c r="CG16" s="1501"/>
      <c r="CH16" s="1501"/>
      <c r="CI16" s="1501"/>
      <c r="CJ16" s="1904"/>
      <c r="CK16" s="1905"/>
      <c r="CL16" s="1956" t="s">
        <v>663</v>
      </c>
      <c r="CM16" s="1956"/>
      <c r="CN16" s="1956"/>
      <c r="CO16" s="1956"/>
      <c r="CP16" s="1956"/>
      <c r="CQ16" s="1956"/>
      <c r="CR16" s="1956"/>
      <c r="CS16" s="1956"/>
      <c r="CT16" s="1466" t="s">
        <v>783</v>
      </c>
      <c r="CU16" s="1467"/>
      <c r="CV16" s="480" t="s">
        <v>784</v>
      </c>
      <c r="CW16" s="481"/>
      <c r="CX16" s="481"/>
      <c r="CY16" s="481"/>
      <c r="CZ16" s="1486" t="s">
        <v>785</v>
      </c>
      <c r="DA16" s="1486"/>
      <c r="DB16" s="1819" t="s">
        <v>1059</v>
      </c>
      <c r="DC16" s="1819"/>
      <c r="DD16" s="1422"/>
      <c r="DE16" s="1290"/>
      <c r="DF16" s="1991" t="s">
        <v>723</v>
      </c>
      <c r="DG16" s="1992"/>
      <c r="DH16" s="1993"/>
      <c r="DI16" s="1988" t="s">
        <v>1091</v>
      </c>
      <c r="DJ16" s="1989"/>
      <c r="DK16" s="1989"/>
      <c r="DL16" s="1989"/>
      <c r="DM16" s="1990"/>
      <c r="DN16" s="1403"/>
      <c r="DO16" s="1270"/>
      <c r="DP16" s="1404" t="s">
        <v>1135</v>
      </c>
      <c r="DQ16" s="1404"/>
      <c r="DR16" s="1404"/>
      <c r="DS16" s="1404" t="s">
        <v>1129</v>
      </c>
      <c r="DT16" s="1404"/>
      <c r="DU16" s="1404"/>
      <c r="DV16" s="1404"/>
      <c r="DW16" s="1404"/>
    </row>
    <row r="17" spans="1:127" ht="15" customHeight="1" thickTop="1" thickBot="1">
      <c r="A17" s="271"/>
      <c r="B17" s="206"/>
      <c r="C17" s="206"/>
      <c r="D17" s="206"/>
      <c r="E17" s="206"/>
      <c r="F17" s="206"/>
      <c r="G17" s="206"/>
      <c r="H17" s="206"/>
      <c r="I17" s="206"/>
      <c r="J17" s="272"/>
      <c r="K17" s="367" t="s">
        <v>522</v>
      </c>
      <c r="L17" s="268"/>
      <c r="M17" s="373" t="s">
        <v>523</v>
      </c>
      <c r="N17" s="406" t="str">
        <f>matriz!O10</f>
        <v>Luca Pires</v>
      </c>
      <c r="O17" s="407"/>
      <c r="P17" s="541" t="s">
        <v>524</v>
      </c>
      <c r="Q17" s="406" t="s">
        <v>1186</v>
      </c>
      <c r="R17" s="409"/>
      <c r="S17" s="409"/>
      <c r="T17" s="407"/>
      <c r="U17" s="1771" t="s">
        <v>847</v>
      </c>
      <c r="V17" s="1222"/>
      <c r="W17" s="1773" t="str">
        <f>matriz!N17</f>
        <v>De ordem do Juiz Marcelo Rubioli, Titular do Juizado do Torcedor e dos Grandes Eventos, haverá plantão avançado previsto para essa partida</v>
      </c>
      <c r="X17" s="1774"/>
      <c r="Y17" s="1774"/>
      <c r="Z17" s="1774"/>
      <c r="AA17" s="1774"/>
      <c r="AB17" s="1774"/>
      <c r="AC17" s="1774"/>
      <c r="AD17" s="1775"/>
      <c r="AE17" s="1668" t="s">
        <v>478</v>
      </c>
      <c r="AF17" s="1669"/>
      <c r="AG17" s="1933" t="s">
        <v>473</v>
      </c>
      <c r="AH17" s="1934"/>
      <c r="AI17" s="1785" t="s">
        <v>374</v>
      </c>
      <c r="AJ17" s="1786"/>
      <c r="AK17" s="1787"/>
      <c r="AL17" s="1788" t="s">
        <v>382</v>
      </c>
      <c r="AM17" s="1668"/>
      <c r="AN17" s="1668"/>
      <c r="AO17" s="1668"/>
      <c r="AP17" s="1582"/>
      <c r="AQ17" s="856" t="s">
        <v>889</v>
      </c>
      <c r="AR17" s="856"/>
      <c r="AS17" s="856"/>
      <c r="AT17" s="858">
        <f>matriz!E17</f>
        <v>32446</v>
      </c>
      <c r="AU17" s="808" t="s">
        <v>817</v>
      </c>
      <c r="AV17" s="523"/>
      <c r="AW17" s="523"/>
      <c r="AX17" s="1576">
        <f>matriz!I17</f>
        <v>0.54166666666666663</v>
      </c>
      <c r="AY17" s="1576"/>
      <c r="AZ17" s="1576"/>
      <c r="BA17" s="2023"/>
      <c r="BB17" s="489" t="s">
        <v>552</v>
      </c>
      <c r="BC17" s="491"/>
      <c r="BD17" s="1997" t="s">
        <v>646</v>
      </c>
      <c r="BE17" s="1998"/>
      <c r="BF17" s="1998"/>
      <c r="BG17" s="1998"/>
      <c r="BH17" s="1998"/>
      <c r="BI17" s="1999"/>
      <c r="BJ17" s="1859"/>
      <c r="BK17" s="1796"/>
      <c r="BL17" s="1797"/>
      <c r="BM17" s="1797"/>
      <c r="BN17" s="1797"/>
      <c r="BO17" s="1797"/>
      <c r="BP17" s="1798"/>
      <c r="BQ17" s="1516" t="s">
        <v>2</v>
      </c>
      <c r="BR17" s="1520" t="s">
        <v>30</v>
      </c>
      <c r="BS17" s="1520" t="s">
        <v>576</v>
      </c>
      <c r="BT17" s="1520" t="s">
        <v>588</v>
      </c>
      <c r="BU17" s="337" t="s">
        <v>577</v>
      </c>
      <c r="BV17" s="2004" t="s">
        <v>50</v>
      </c>
      <c r="BW17" s="2005"/>
      <c r="BX17" s="2005"/>
      <c r="BY17" s="2005"/>
      <c r="BZ17" s="1441"/>
      <c r="CA17" s="1442"/>
      <c r="CB17" s="1502" t="s">
        <v>608</v>
      </c>
      <c r="CC17" s="1502"/>
      <c r="CD17" s="1502"/>
      <c r="CE17" s="1502"/>
      <c r="CF17" s="1502"/>
      <c r="CG17" s="1502"/>
      <c r="CH17" s="1502"/>
      <c r="CI17" s="1503"/>
      <c r="CJ17" s="1904"/>
      <c r="CK17" s="1905"/>
      <c r="CL17" s="1487" t="s">
        <v>1096</v>
      </c>
      <c r="CM17" s="1488"/>
      <c r="CN17" s="1488"/>
      <c r="CO17" s="1488"/>
      <c r="CP17" s="1488"/>
      <c r="CQ17" s="1488"/>
      <c r="CR17" s="1488"/>
      <c r="CS17" s="1489"/>
      <c r="CT17" s="1421" t="s">
        <v>786</v>
      </c>
      <c r="CU17" s="1288"/>
      <c r="CV17" s="477" t="s">
        <v>787</v>
      </c>
      <c r="CW17" s="478"/>
      <c r="CX17" s="479"/>
      <c r="CY17" s="1948" t="s">
        <v>1206</v>
      </c>
      <c r="CZ17" s="1949"/>
      <c r="DA17" s="1949"/>
      <c r="DB17" s="1949"/>
      <c r="DC17" s="1950"/>
      <c r="DF17" s="830"/>
      <c r="DG17" s="830"/>
      <c r="DH17" s="830"/>
      <c r="DI17" s="830"/>
      <c r="DJ17" s="830"/>
      <c r="DK17" s="830"/>
      <c r="DL17" s="830"/>
      <c r="DM17" s="830"/>
      <c r="DN17" s="1386" t="s">
        <v>1136</v>
      </c>
      <c r="DO17" s="1387"/>
      <c r="DP17" s="1388" t="s">
        <v>1137</v>
      </c>
      <c r="DQ17" s="1389"/>
      <c r="DR17" s="1389"/>
      <c r="DS17" s="1389"/>
      <c r="DT17" s="1389"/>
      <c r="DU17" s="1389"/>
      <c r="DV17" s="1389"/>
      <c r="DW17" s="1400"/>
    </row>
    <row r="18" spans="1:127" ht="15" customHeight="1" thickTop="1" thickBot="1">
      <c r="A18" s="271"/>
      <c r="B18" s="206"/>
      <c r="C18" s="206"/>
      <c r="D18" s="206"/>
      <c r="E18" s="206"/>
      <c r="F18" s="206"/>
      <c r="G18" s="206"/>
      <c r="H18" s="206"/>
      <c r="J18" s="272"/>
      <c r="K18" s="1720" t="s">
        <v>496</v>
      </c>
      <c r="L18" s="1721"/>
      <c r="M18" s="1713" t="s">
        <v>1185</v>
      </c>
      <c r="N18" s="1714"/>
      <c r="O18" s="1715"/>
      <c r="P18" s="559" t="s">
        <v>1110</v>
      </c>
      <c r="Q18" s="560" t="s">
        <v>1187</v>
      </c>
      <c r="R18" s="561"/>
      <c r="S18" s="561"/>
      <c r="T18" s="558"/>
      <c r="U18" s="1772"/>
      <c r="V18" s="1224"/>
      <c r="W18" s="1776"/>
      <c r="X18" s="1777"/>
      <c r="Y18" s="1777"/>
      <c r="Z18" s="1777"/>
      <c r="AA18" s="1777"/>
      <c r="AB18" s="1777"/>
      <c r="AC18" s="1777"/>
      <c r="AD18" s="1778"/>
      <c r="AE18" s="1666" t="s">
        <v>292</v>
      </c>
      <c r="AF18" s="1667"/>
      <c r="AG18" s="284" t="s">
        <v>21</v>
      </c>
      <c r="AH18" s="284" t="s">
        <v>368</v>
      </c>
      <c r="AI18" s="284" t="s">
        <v>369</v>
      </c>
      <c r="AJ18" s="284" t="s">
        <v>370</v>
      </c>
      <c r="AK18" s="284" t="s">
        <v>371</v>
      </c>
      <c r="AL18" s="285" t="s">
        <v>372</v>
      </c>
      <c r="AM18" s="285" t="s">
        <v>373</v>
      </c>
      <c r="AN18" s="285" t="s">
        <v>455</v>
      </c>
      <c r="AO18" s="298" t="s">
        <v>456</v>
      </c>
      <c r="AP18" s="1451"/>
      <c r="AQ18" s="1452"/>
      <c r="AR18" s="1452"/>
      <c r="AS18" s="1452"/>
      <c r="AT18" s="1452"/>
      <c r="AU18" s="1452"/>
      <c r="AV18" s="1452"/>
      <c r="AW18" s="1452"/>
      <c r="AX18" s="1452"/>
      <c r="AY18" s="1452"/>
      <c r="AZ18" s="1453"/>
      <c r="BA18" s="2023"/>
      <c r="BB18" s="489" t="s">
        <v>647</v>
      </c>
      <c r="BC18" s="491"/>
      <c r="BD18" s="1997" t="s">
        <v>646</v>
      </c>
      <c r="BE18" s="1998"/>
      <c r="BF18" s="1998"/>
      <c r="BG18" s="1998"/>
      <c r="BH18" s="1998"/>
      <c r="BI18" s="1999"/>
      <c r="BJ18" s="1859"/>
      <c r="BK18" s="1796"/>
      <c r="BL18" s="1797"/>
      <c r="BM18" s="1797"/>
      <c r="BN18" s="1797"/>
      <c r="BO18" s="1797"/>
      <c r="BP18" s="1798"/>
      <c r="BQ18" s="1517"/>
      <c r="BR18" s="1521"/>
      <c r="BS18" s="1521"/>
      <c r="BT18" s="1521"/>
      <c r="BU18" s="335" t="s">
        <v>578</v>
      </c>
      <c r="BV18" s="1564"/>
      <c r="BW18" s="1565"/>
      <c r="BX18" s="1565"/>
      <c r="BY18" s="1565"/>
      <c r="BZ18" s="1441"/>
      <c r="CA18" s="1442"/>
      <c r="CB18" s="1502"/>
      <c r="CC18" s="1502"/>
      <c r="CD18" s="1502"/>
      <c r="CE18" s="1502"/>
      <c r="CF18" s="1502"/>
      <c r="CG18" s="1502"/>
      <c r="CH18" s="1502"/>
      <c r="CI18" s="1503"/>
      <c r="CJ18" s="1904"/>
      <c r="CK18" s="1905"/>
      <c r="CL18" s="1487" t="s">
        <v>977</v>
      </c>
      <c r="CM18" s="1488"/>
      <c r="CN18" s="1488"/>
      <c r="CO18" s="1488"/>
      <c r="CP18" s="1488"/>
      <c r="CQ18" s="1488"/>
      <c r="CR18" s="1488"/>
      <c r="CS18" s="1489"/>
      <c r="CT18" s="1421"/>
      <c r="CU18" s="1288"/>
      <c r="CV18" s="1116" t="s">
        <v>788</v>
      </c>
      <c r="CW18" s="1350"/>
      <c r="CX18" s="1350"/>
      <c r="CY18" s="1350"/>
      <c r="CZ18" s="1350"/>
      <c r="DA18" s="1350"/>
      <c r="DB18" s="1350"/>
      <c r="DC18" s="1117"/>
      <c r="DD18" s="1263" t="s">
        <v>667</v>
      </c>
      <c r="DE18" s="1264"/>
      <c r="DF18" s="831" t="s">
        <v>845</v>
      </c>
      <c r="DG18" s="832"/>
      <c r="DH18" s="832" t="str">
        <f>matriz!G6</f>
        <v>FLUMINENSE FC</v>
      </c>
      <c r="DI18" s="832"/>
      <c r="DJ18" s="832"/>
      <c r="DK18" s="832"/>
      <c r="DL18" s="832"/>
      <c r="DM18" s="833"/>
      <c r="DN18" s="1401" t="s">
        <v>1127</v>
      </c>
      <c r="DO18" s="1266"/>
      <c r="DP18" s="1404" t="s">
        <v>1138</v>
      </c>
      <c r="DQ18" s="1404"/>
      <c r="DR18" s="1404"/>
      <c r="DS18" s="1404" t="s">
        <v>1139</v>
      </c>
      <c r="DT18" s="1404"/>
      <c r="DU18" s="1404"/>
      <c r="DV18" s="1404"/>
      <c r="DW18" s="1404"/>
    </row>
    <row r="19" spans="1:127" ht="15" customHeight="1" thickTop="1" thickBot="1">
      <c r="A19" s="271"/>
      <c r="B19" s="206"/>
      <c r="C19" s="206"/>
      <c r="D19" s="206"/>
      <c r="E19" s="206"/>
      <c r="F19" s="206"/>
      <c r="G19" s="206"/>
      <c r="H19" s="206"/>
      <c r="I19" s="206"/>
      <c r="J19" s="272"/>
      <c r="K19" s="1722" t="str">
        <f>matriz!L12</f>
        <v>Adm. Estádio:</v>
      </c>
      <c r="L19" s="1723"/>
      <c r="M19" s="1713" t="s">
        <v>1109</v>
      </c>
      <c r="N19" s="1714"/>
      <c r="O19" s="1715"/>
      <c r="P19" s="562" t="str">
        <f>matriz!Q12</f>
        <v>Coord.</v>
      </c>
      <c r="Q19" s="563" t="s">
        <v>1112</v>
      </c>
      <c r="R19" s="563"/>
      <c r="S19" s="563"/>
      <c r="T19" s="564"/>
      <c r="U19" s="206"/>
      <c r="V19" s="206"/>
      <c r="W19" s="206"/>
      <c r="X19" s="206"/>
      <c r="Y19" s="206"/>
      <c r="Z19" s="206"/>
      <c r="AA19" s="206"/>
      <c r="AB19" s="206"/>
      <c r="AC19" s="206"/>
      <c r="AD19" s="206"/>
      <c r="AE19" s="1803" t="s">
        <v>366</v>
      </c>
      <c r="AF19" s="1804"/>
      <c r="AG19" s="276">
        <v>1</v>
      </c>
      <c r="AH19" s="276" t="s">
        <v>392</v>
      </c>
      <c r="AI19" s="277" t="s">
        <v>443</v>
      </c>
      <c r="AJ19" s="277" t="s">
        <v>443</v>
      </c>
      <c r="AK19" s="277" t="s">
        <v>443</v>
      </c>
      <c r="AL19" s="1942" t="s">
        <v>479</v>
      </c>
      <c r="AM19" s="1943"/>
      <c r="AN19" s="1943"/>
      <c r="AO19" s="1943"/>
      <c r="AP19" s="1035" t="s">
        <v>836</v>
      </c>
      <c r="AQ19" s="1144" t="s">
        <v>836</v>
      </c>
      <c r="AR19" s="1145"/>
      <c r="AS19" s="1002" t="s">
        <v>952</v>
      </c>
      <c r="AT19" s="1003"/>
      <c r="AU19" s="1004" t="s">
        <v>953</v>
      </c>
      <c r="AV19" s="1005"/>
      <c r="AW19" s="1006" t="s">
        <v>954</v>
      </c>
      <c r="AX19" s="1007"/>
      <c r="AY19" s="1008" t="s">
        <v>955</v>
      </c>
      <c r="AZ19" s="1009"/>
      <c r="BA19" s="2023"/>
      <c r="BB19" s="489" t="s">
        <v>549</v>
      </c>
      <c r="BC19" s="491"/>
      <c r="BD19" s="1997" t="s">
        <v>709</v>
      </c>
      <c r="BE19" s="1998"/>
      <c r="BF19" s="1998"/>
      <c r="BG19" s="1998"/>
      <c r="BH19" s="1998"/>
      <c r="BI19" s="1999"/>
      <c r="BJ19" s="1859"/>
      <c r="BK19" s="1796"/>
      <c r="BL19" s="1797"/>
      <c r="BM19" s="1797"/>
      <c r="BN19" s="1797"/>
      <c r="BO19" s="1797"/>
      <c r="BP19" s="1798"/>
      <c r="BQ19" s="1518"/>
      <c r="BR19" s="1522"/>
      <c r="BS19" s="1522"/>
      <c r="BT19" s="1522"/>
      <c r="BU19" s="336" t="s">
        <v>579</v>
      </c>
      <c r="BV19" s="1567"/>
      <c r="BW19" s="1568"/>
      <c r="BX19" s="1568"/>
      <c r="BY19" s="1568"/>
      <c r="BZ19" s="1441"/>
      <c r="CA19" s="1442"/>
      <c r="CB19" s="1502"/>
      <c r="CC19" s="1502"/>
      <c r="CD19" s="1502"/>
      <c r="CE19" s="1502"/>
      <c r="CF19" s="1502"/>
      <c r="CG19" s="1502"/>
      <c r="CH19" s="1502"/>
      <c r="CI19" s="1503"/>
      <c r="CJ19" s="1904"/>
      <c r="CK19" s="1905"/>
      <c r="CL19" s="1487" t="s">
        <v>978</v>
      </c>
      <c r="CM19" s="1488"/>
      <c r="CN19" s="1488"/>
      <c r="CO19" s="1488"/>
      <c r="CP19" s="1488"/>
      <c r="CQ19" s="1488"/>
      <c r="CR19" s="1488"/>
      <c r="CS19" s="1489"/>
      <c r="CT19" s="1421"/>
      <c r="CU19" s="1288"/>
      <c r="CV19" s="1454" t="str">
        <f>matriz!V51</f>
        <v>. CET Rio já possui portaria que viabializa os fechamentos, na saida fechar  a rua das  oficians e na entrada doutor Padilha e após, solicitação de 12 orientadores de trânsito para interdições e travessias de pedestres.</v>
      </c>
      <c r="CW19" s="1455"/>
      <c r="CX19" s="1455"/>
      <c r="CY19" s="1455"/>
      <c r="CZ19" s="1455"/>
      <c r="DA19" s="1455"/>
      <c r="DB19" s="1455"/>
      <c r="DC19" s="1456"/>
      <c r="DD19" s="738" t="s">
        <v>703</v>
      </c>
      <c r="DE19" s="739"/>
      <c r="DF19" s="797" t="s">
        <v>484</v>
      </c>
      <c r="DG19" s="798"/>
      <c r="DH19" s="799"/>
      <c r="DI19" s="612" t="s">
        <v>1207</v>
      </c>
      <c r="DJ19" s="613"/>
      <c r="DK19" s="613"/>
      <c r="DL19" s="613"/>
      <c r="DM19" s="800"/>
      <c r="DN19" s="1402"/>
      <c r="DO19" s="1268"/>
      <c r="DP19" s="1404" t="s">
        <v>488</v>
      </c>
      <c r="DQ19" s="1404"/>
      <c r="DR19" s="1404"/>
      <c r="DS19" s="1404" t="s">
        <v>1139</v>
      </c>
      <c r="DT19" s="1404"/>
      <c r="DU19" s="1404"/>
      <c r="DV19" s="1404"/>
      <c r="DW19" s="1404"/>
    </row>
    <row r="20" spans="1:127" ht="15" customHeight="1" thickTop="1" thickBot="1">
      <c r="A20" s="271"/>
      <c r="B20" s="206"/>
      <c r="C20" s="206"/>
      <c r="D20" s="206"/>
      <c r="E20" s="206"/>
      <c r="F20" s="206"/>
      <c r="H20" s="206"/>
      <c r="I20" s="206"/>
      <c r="J20" s="272"/>
      <c r="K20" s="1757" t="s">
        <v>435</v>
      </c>
      <c r="L20" s="1758"/>
      <c r="M20" s="565" t="s">
        <v>354</v>
      </c>
      <c r="N20" s="640" t="s">
        <v>1039</v>
      </c>
      <c r="O20" s="641"/>
      <c r="P20" s="642"/>
      <c r="Q20" s="640" t="str">
        <f>M18</f>
        <v>Major Willian</v>
      </c>
      <c r="R20" s="641"/>
      <c r="S20" s="641"/>
      <c r="T20" s="642"/>
      <c r="U20" s="1935" t="s">
        <v>451</v>
      </c>
      <c r="V20" s="1209"/>
      <c r="W20" s="543" t="s">
        <v>567</v>
      </c>
      <c r="X20" s="544"/>
      <c r="Y20" s="544"/>
      <c r="Z20" s="544"/>
      <c r="AA20" s="544"/>
      <c r="AB20" s="544"/>
      <c r="AC20" s="544"/>
      <c r="AD20" s="545"/>
      <c r="AE20" s="1803" t="s">
        <v>367</v>
      </c>
      <c r="AF20" s="1804"/>
      <c r="AG20" s="276">
        <v>2</v>
      </c>
      <c r="AH20" s="276" t="s">
        <v>392</v>
      </c>
      <c r="AI20" s="277" t="s">
        <v>442</v>
      </c>
      <c r="AJ20" s="277" t="s">
        <v>442</v>
      </c>
      <c r="AK20" s="277" t="s">
        <v>442</v>
      </c>
      <c r="AL20" s="1944"/>
      <c r="AM20" s="1945"/>
      <c r="AN20" s="1945"/>
      <c r="AO20" s="1945"/>
      <c r="AP20" s="1036"/>
      <c r="AQ20" s="1146"/>
      <c r="AR20" s="1147"/>
      <c r="AS20" s="1010" t="s">
        <v>830</v>
      </c>
      <c r="AT20" s="1011"/>
      <c r="AU20" s="1012" t="s">
        <v>831</v>
      </c>
      <c r="AV20" s="1013"/>
      <c r="AW20" s="1014" t="s">
        <v>831</v>
      </c>
      <c r="AX20" s="1015"/>
      <c r="AY20" s="1010" t="s">
        <v>830</v>
      </c>
      <c r="AZ20" s="1011"/>
      <c r="BA20" s="2023"/>
      <c r="BB20" s="489" t="s">
        <v>554</v>
      </c>
      <c r="BC20" s="491"/>
      <c r="BD20" s="1997" t="s">
        <v>646</v>
      </c>
      <c r="BE20" s="1998"/>
      <c r="BF20" s="1998"/>
      <c r="BG20" s="1998"/>
      <c r="BH20" s="1998"/>
      <c r="BI20" s="1999"/>
      <c r="BJ20" s="1859"/>
      <c r="BK20" s="1796"/>
      <c r="BL20" s="1797"/>
      <c r="BM20" s="1797"/>
      <c r="BN20" s="1797"/>
      <c r="BO20" s="1797"/>
      <c r="BP20" s="1798"/>
      <c r="BQ20" s="393" t="s">
        <v>143</v>
      </c>
      <c r="BR20" s="1445" t="s">
        <v>28</v>
      </c>
      <c r="BS20" s="1445" t="s">
        <v>29</v>
      </c>
      <c r="BT20" s="1445" t="s">
        <v>32</v>
      </c>
      <c r="BU20" s="1445" t="s">
        <v>35</v>
      </c>
      <c r="BV20" s="1498" t="s">
        <v>580</v>
      </c>
      <c r="BW20" s="1498" t="s">
        <v>581</v>
      </c>
      <c r="BX20" s="1498" t="s">
        <v>582</v>
      </c>
      <c r="BY20" s="1607" t="s">
        <v>583</v>
      </c>
      <c r="BZ20" s="1441"/>
      <c r="CA20" s="1442"/>
      <c r="CB20" s="1504"/>
      <c r="CC20" s="1504"/>
      <c r="CD20" s="1504"/>
      <c r="CE20" s="1504"/>
      <c r="CF20" s="1504"/>
      <c r="CG20" s="1504"/>
      <c r="CH20" s="1504"/>
      <c r="CI20" s="1505"/>
      <c r="CJ20" s="1904"/>
      <c r="CK20" s="1905"/>
      <c r="CL20" s="1956" t="s">
        <v>665</v>
      </c>
      <c r="CM20" s="1956"/>
      <c r="CN20" s="1956"/>
      <c r="CO20" s="1956"/>
      <c r="CP20" s="1956"/>
      <c r="CQ20" s="1956"/>
      <c r="CR20" s="1956"/>
      <c r="CS20" s="1956"/>
      <c r="CT20" s="1421"/>
      <c r="CU20" s="1288"/>
      <c r="CV20" s="1457"/>
      <c r="CW20" s="1458"/>
      <c r="CX20" s="1458"/>
      <c r="CY20" s="1458"/>
      <c r="CZ20" s="1458"/>
      <c r="DA20" s="1458"/>
      <c r="DB20" s="1458"/>
      <c r="DC20" s="1459"/>
      <c r="DD20" s="1401" t="s">
        <v>704</v>
      </c>
      <c r="DE20" s="1266"/>
      <c r="DF20" s="612" t="s">
        <v>697</v>
      </c>
      <c r="DG20" s="613"/>
      <c r="DH20" s="800"/>
      <c r="DI20" s="612" t="s">
        <v>780</v>
      </c>
      <c r="DJ20" s="613"/>
      <c r="DK20" s="613"/>
      <c r="DL20" s="613"/>
      <c r="DM20" s="800"/>
      <c r="DN20" s="1402"/>
      <c r="DO20" s="1268"/>
      <c r="DP20" s="1404" t="s">
        <v>1140</v>
      </c>
      <c r="DQ20" s="1404"/>
      <c r="DR20" s="1404"/>
      <c r="DS20" s="1404" t="s">
        <v>1139</v>
      </c>
      <c r="DT20" s="1404"/>
      <c r="DU20" s="1404"/>
      <c r="DV20" s="1404"/>
      <c r="DW20" s="1404"/>
    </row>
    <row r="21" spans="1:127" ht="15" customHeight="1" thickTop="1" thickBot="1">
      <c r="A21" s="271"/>
      <c r="B21" s="206"/>
      <c r="C21" s="206"/>
      <c r="D21" s="206"/>
      <c r="E21" s="206"/>
      <c r="F21" s="206"/>
      <c r="H21" s="206"/>
      <c r="I21" s="206"/>
      <c r="J21" s="272"/>
      <c r="K21" s="1716" t="s">
        <v>520</v>
      </c>
      <c r="L21" s="1717"/>
      <c r="M21" s="565" t="s">
        <v>355</v>
      </c>
      <c r="N21" s="640" t="s">
        <v>635</v>
      </c>
      <c r="O21" s="641"/>
      <c r="P21" s="642"/>
      <c r="Q21" s="640" t="s">
        <v>1200</v>
      </c>
      <c r="R21" s="641"/>
      <c r="S21" s="641"/>
      <c r="T21" s="642"/>
      <c r="U21" s="1931" t="s">
        <v>639</v>
      </c>
      <c r="V21" s="1161"/>
      <c r="W21" s="1621" t="str">
        <f>matriz!N21</f>
        <v>Não houve Informação de representantes do MP no jogo até o fechamento da ata do jogo.</v>
      </c>
      <c r="X21" s="1622"/>
      <c r="Y21" s="1622"/>
      <c r="Z21" s="1622"/>
      <c r="AA21" s="1622"/>
      <c r="AB21" s="1622"/>
      <c r="AC21" s="1622"/>
      <c r="AD21" s="1623"/>
      <c r="AE21" s="1803" t="s">
        <v>367</v>
      </c>
      <c r="AF21" s="1804"/>
      <c r="AG21" s="276">
        <v>5</v>
      </c>
      <c r="AH21" s="276" t="s">
        <v>392</v>
      </c>
      <c r="AI21" s="277" t="s">
        <v>443</v>
      </c>
      <c r="AJ21" s="277" t="s">
        <v>443</v>
      </c>
      <c r="AK21" s="277" t="s">
        <v>443</v>
      </c>
      <c r="AL21" s="1946"/>
      <c r="AM21" s="1947"/>
      <c r="AN21" s="1947"/>
      <c r="AO21" s="1947"/>
      <c r="AP21" s="1036"/>
      <c r="AQ21" s="1148" t="s">
        <v>956</v>
      </c>
      <c r="AR21" s="1149"/>
      <c r="AS21" s="742" t="s">
        <v>957</v>
      </c>
      <c r="AT21" s="743">
        <v>3044</v>
      </c>
      <c r="AU21" s="742" t="s">
        <v>957</v>
      </c>
      <c r="AV21" s="743">
        <v>3048</v>
      </c>
      <c r="AW21" s="742" t="s">
        <v>957</v>
      </c>
      <c r="AX21" s="743">
        <v>5308</v>
      </c>
      <c r="AY21" s="742" t="s">
        <v>957</v>
      </c>
      <c r="AZ21" s="745">
        <v>5408</v>
      </c>
      <c r="BA21" s="2023"/>
      <c r="BB21" s="492" t="s">
        <v>560</v>
      </c>
      <c r="BC21" s="493"/>
      <c r="BD21" s="468"/>
      <c r="BE21" s="469"/>
      <c r="BF21" s="469"/>
      <c r="BG21" s="469"/>
      <c r="BH21" s="469"/>
      <c r="BI21" s="470"/>
      <c r="BJ21" s="1859"/>
      <c r="BK21" s="1796"/>
      <c r="BL21" s="1797"/>
      <c r="BM21" s="1797"/>
      <c r="BN21" s="1797"/>
      <c r="BO21" s="1797"/>
      <c r="BP21" s="1798"/>
      <c r="BQ21" s="393"/>
      <c r="BR21" s="1446"/>
      <c r="BS21" s="1446"/>
      <c r="BT21" s="1446"/>
      <c r="BU21" s="1446"/>
      <c r="BV21" s="1499"/>
      <c r="BW21" s="1499"/>
      <c r="BX21" s="1499"/>
      <c r="BY21" s="1609"/>
      <c r="BZ21" s="1441"/>
      <c r="CA21" s="1442"/>
      <c r="CB21" s="1436" t="s">
        <v>621</v>
      </c>
      <c r="CC21" s="1501"/>
      <c r="CD21" s="1501"/>
      <c r="CE21" s="1501"/>
      <c r="CF21" s="1501"/>
      <c r="CG21" s="1501"/>
      <c r="CH21" s="1501"/>
      <c r="CI21" s="1501"/>
      <c r="CJ21" s="1904"/>
      <c r="CK21" s="1905"/>
      <c r="CL21" s="789" t="s">
        <v>980</v>
      </c>
      <c r="CM21" s="734"/>
      <c r="CN21" s="734"/>
      <c r="CO21" s="734"/>
      <c r="CP21" s="734"/>
      <c r="CQ21" s="734"/>
      <c r="CR21" s="734"/>
      <c r="CS21" s="735"/>
      <c r="CT21" s="1421"/>
      <c r="CU21" s="1288"/>
      <c r="CV21" s="1457"/>
      <c r="CW21" s="1458"/>
      <c r="CX21" s="1458"/>
      <c r="CY21" s="1458"/>
      <c r="CZ21" s="1458"/>
      <c r="DA21" s="1458"/>
      <c r="DB21" s="1458"/>
      <c r="DC21" s="1459"/>
      <c r="DD21" s="1402"/>
      <c r="DE21" s="1268"/>
      <c r="DF21" s="612" t="s">
        <v>1040</v>
      </c>
      <c r="DG21" s="613"/>
      <c r="DH21" s="800"/>
      <c r="DI21" s="612" t="s">
        <v>780</v>
      </c>
      <c r="DJ21" s="613"/>
      <c r="DK21" s="613"/>
      <c r="DL21" s="613"/>
      <c r="DM21" s="800"/>
      <c r="DN21" s="1386" t="s">
        <v>1136</v>
      </c>
      <c r="DO21" s="1387"/>
      <c r="DP21" s="1388" t="s">
        <v>1141</v>
      </c>
      <c r="DQ21" s="1389"/>
      <c r="DR21" s="1389"/>
      <c r="DS21" s="1389"/>
      <c r="DT21" s="1389"/>
      <c r="DU21" s="1389"/>
      <c r="DV21" s="1389"/>
      <c r="DW21" s="1400"/>
    </row>
    <row r="22" spans="1:127" ht="15" customHeight="1" thickTop="1" thickBot="1">
      <c r="A22" s="271"/>
      <c r="B22" s="206"/>
      <c r="C22" s="206"/>
      <c r="E22" s="206"/>
      <c r="F22" s="206"/>
      <c r="H22" s="206"/>
      <c r="I22" s="206"/>
      <c r="J22" s="272"/>
      <c r="K22" s="1645"/>
      <c r="L22" s="1646"/>
      <c r="M22" s="565" t="s">
        <v>356</v>
      </c>
      <c r="N22" s="640" t="str">
        <f>F26</f>
        <v>FLUMINENSE FC</v>
      </c>
      <c r="O22" s="641"/>
      <c r="P22" s="642"/>
      <c r="Q22" s="640" t="s">
        <v>1198</v>
      </c>
      <c r="R22" s="641"/>
      <c r="S22" s="641"/>
      <c r="T22" s="642"/>
      <c r="U22" s="1932"/>
      <c r="V22" s="1163"/>
      <c r="W22" s="1624"/>
      <c r="X22" s="1625"/>
      <c r="Y22" s="1625"/>
      <c r="Z22" s="1625"/>
      <c r="AA22" s="1625"/>
      <c r="AB22" s="1625"/>
      <c r="AC22" s="1625"/>
      <c r="AD22" s="1626"/>
      <c r="AP22" s="1036"/>
      <c r="AQ22" s="1150"/>
      <c r="AR22" s="1151"/>
      <c r="AS22" s="747"/>
      <c r="AT22" s="748"/>
      <c r="AU22" s="747"/>
      <c r="AV22" s="748"/>
      <c r="AW22" s="742" t="s">
        <v>958</v>
      </c>
      <c r="AX22" s="744" t="s">
        <v>443</v>
      </c>
      <c r="AY22" s="746" t="s">
        <v>959</v>
      </c>
      <c r="AZ22" s="744" t="s">
        <v>443</v>
      </c>
      <c r="BA22" s="2023"/>
      <c r="BB22" s="489" t="s">
        <v>498</v>
      </c>
      <c r="BC22" s="491"/>
      <c r="BD22" s="1997">
        <f>matriz!H147</f>
        <v>3</v>
      </c>
      <c r="BE22" s="1998"/>
      <c r="BF22" s="1998"/>
      <c r="BG22" s="1998"/>
      <c r="BH22" s="1998"/>
      <c r="BI22" s="1999"/>
      <c r="BJ22" s="1859"/>
      <c r="BK22" s="1796"/>
      <c r="BL22" s="1797"/>
      <c r="BM22" s="1797"/>
      <c r="BN22" s="1797"/>
      <c r="BO22" s="1797"/>
      <c r="BP22" s="1798"/>
      <c r="BQ22" s="393"/>
      <c r="BR22" s="1446"/>
      <c r="BS22" s="1446"/>
      <c r="BT22" s="1446"/>
      <c r="BU22" s="1446"/>
      <c r="BV22" s="1499"/>
      <c r="BW22" s="1499"/>
      <c r="BX22" s="1499"/>
      <c r="BY22" s="1609"/>
      <c r="BZ22" s="1441"/>
      <c r="CA22" s="1442"/>
      <c r="CB22" s="1512" t="s">
        <v>609</v>
      </c>
      <c r="CC22" s="1512"/>
      <c r="CD22" s="1512"/>
      <c r="CE22" s="1512"/>
      <c r="CF22" s="1512"/>
      <c r="CG22" s="1512"/>
      <c r="CH22" s="1512"/>
      <c r="CI22" s="1513"/>
      <c r="CJ22" s="1904"/>
      <c r="CK22" s="1905"/>
      <c r="CL22" s="789" t="s">
        <v>985</v>
      </c>
      <c r="CM22" s="736"/>
      <c r="CN22" s="736"/>
      <c r="CO22" s="736"/>
      <c r="CP22" s="736"/>
      <c r="CQ22" s="736"/>
      <c r="CR22" s="736"/>
      <c r="CS22" s="737"/>
      <c r="CT22" s="1421"/>
      <c r="CU22" s="1288"/>
      <c r="CV22" s="1116" t="s">
        <v>789</v>
      </c>
      <c r="CW22" s="1350"/>
      <c r="CX22" s="1350"/>
      <c r="CY22" s="1350"/>
      <c r="CZ22" s="1350"/>
      <c r="DA22" s="1350"/>
      <c r="DB22" s="1350"/>
      <c r="DC22" s="1117"/>
      <c r="DD22" s="1402"/>
      <c r="DE22" s="1268"/>
      <c r="DF22" s="801" t="s">
        <v>699</v>
      </c>
      <c r="DG22" s="802"/>
      <c r="DH22" s="803"/>
      <c r="DI22" s="801" t="s">
        <v>780</v>
      </c>
      <c r="DJ22" s="802"/>
      <c r="DK22" s="802"/>
      <c r="DL22" s="802"/>
      <c r="DM22" s="803"/>
      <c r="DN22" s="1401" t="s">
        <v>1127</v>
      </c>
      <c r="DO22" s="1266"/>
      <c r="DP22" s="1404" t="s">
        <v>1142</v>
      </c>
      <c r="DQ22" s="1404"/>
      <c r="DR22" s="1404"/>
      <c r="DS22" s="1404" t="s">
        <v>1139</v>
      </c>
      <c r="DT22" s="1404"/>
      <c r="DU22" s="1404"/>
      <c r="DV22" s="1404"/>
      <c r="DW22" s="1404"/>
    </row>
    <row r="23" spans="1:127" ht="15" hidden="1" customHeight="1" thickTop="1" thickBot="1">
      <c r="A23" s="271"/>
      <c r="B23" s="206"/>
      <c r="C23" s="206"/>
      <c r="D23" s="206"/>
      <c r="E23" s="206"/>
      <c r="F23" s="206"/>
      <c r="G23" s="206"/>
      <c r="H23" s="206"/>
      <c r="I23" s="206"/>
      <c r="J23" s="272"/>
      <c r="K23" s="1645"/>
      <c r="L23" s="1646"/>
      <c r="M23" s="565" t="s">
        <v>357</v>
      </c>
      <c r="N23" s="640" t="s">
        <v>740</v>
      </c>
      <c r="O23" s="641"/>
      <c r="P23" s="642"/>
      <c r="Q23" s="641" t="s">
        <v>727</v>
      </c>
      <c r="R23" s="641"/>
      <c r="S23" s="641"/>
      <c r="T23" s="642"/>
      <c r="U23" s="556"/>
      <c r="V23" s="551"/>
      <c r="W23" s="552"/>
      <c r="X23" s="553"/>
      <c r="Y23" s="553"/>
      <c r="Z23" s="553"/>
      <c r="AA23" s="553"/>
      <c r="AB23" s="553"/>
      <c r="AC23" s="553"/>
      <c r="AD23" s="554"/>
      <c r="AE23" s="1670" t="s">
        <v>377</v>
      </c>
      <c r="AF23" s="1671"/>
      <c r="AG23" s="1636" t="s">
        <v>474</v>
      </c>
      <c r="AH23" s="1637"/>
      <c r="AI23" s="1638" t="s">
        <v>374</v>
      </c>
      <c r="AJ23" s="1639"/>
      <c r="AK23" s="1640"/>
      <c r="AL23" s="1672" t="s">
        <v>382</v>
      </c>
      <c r="AM23" s="1670"/>
      <c r="AN23" s="1670"/>
      <c r="AO23" s="1670"/>
      <c r="AP23" s="1036"/>
      <c r="AQ23" s="1152"/>
      <c r="AR23" s="1153"/>
      <c r="AS23" s="1140"/>
      <c r="AT23" s="1141"/>
      <c r="AU23" s="1140"/>
      <c r="AV23" s="1141"/>
      <c r="AW23" s="1142"/>
      <c r="AX23" s="1143"/>
      <c r="AY23" s="1142"/>
      <c r="AZ23" s="1143"/>
      <c r="BA23" s="2023"/>
      <c r="BB23" s="489" t="s">
        <v>557</v>
      </c>
      <c r="BC23" s="491"/>
      <c r="BD23" s="1997" t="s">
        <v>710</v>
      </c>
      <c r="BE23" s="1998"/>
      <c r="BF23" s="1998"/>
      <c r="BG23" s="1998"/>
      <c r="BH23" s="1998"/>
      <c r="BI23" s="1999"/>
      <c r="BJ23" s="1859"/>
      <c r="BK23" s="1796"/>
      <c r="BL23" s="1797"/>
      <c r="BM23" s="1797"/>
      <c r="BN23" s="1797"/>
      <c r="BO23" s="1797"/>
      <c r="BP23" s="1798"/>
      <c r="BQ23" s="393"/>
      <c r="BR23" s="1519"/>
      <c r="BS23" s="1519"/>
      <c r="BT23" s="1519"/>
      <c r="BU23" s="1519"/>
      <c r="BV23" s="1514"/>
      <c r="BW23" s="1514"/>
      <c r="BX23" s="1514"/>
      <c r="BY23" s="2007"/>
      <c r="BZ23" s="1441"/>
      <c r="CA23" s="1442"/>
      <c r="CB23" s="1502"/>
      <c r="CC23" s="1502"/>
      <c r="CD23" s="1502"/>
      <c r="CE23" s="1502"/>
      <c r="CF23" s="1502"/>
      <c r="CG23" s="1502"/>
      <c r="CH23" s="1502"/>
      <c r="CI23" s="1503"/>
      <c r="CJ23" s="1904"/>
      <c r="CK23" s="1905"/>
      <c r="CL23" s="785"/>
      <c r="CM23" s="785"/>
      <c r="CN23" s="785"/>
      <c r="CO23" s="785"/>
      <c r="CP23" s="785"/>
      <c r="CQ23" s="785"/>
      <c r="CR23" s="785"/>
      <c r="CS23" s="785"/>
      <c r="CT23" s="1421"/>
      <c r="CU23" s="1288"/>
      <c r="CV23" s="848"/>
      <c r="CW23" s="849"/>
      <c r="CX23" s="849"/>
      <c r="CY23" s="849"/>
      <c r="CZ23" s="849"/>
      <c r="DA23" s="849"/>
      <c r="DB23" s="849"/>
      <c r="DC23" s="850"/>
      <c r="DD23" s="1402"/>
      <c r="DE23" s="1268"/>
      <c r="DF23" s="612" t="s">
        <v>500</v>
      </c>
      <c r="DG23" s="613"/>
      <c r="DH23" s="800"/>
      <c r="DI23" s="797">
        <f>matriz!H116</f>
        <v>87</v>
      </c>
      <c r="DJ23" s="798"/>
      <c r="DK23" s="798"/>
      <c r="DL23" s="798"/>
      <c r="DM23" s="799"/>
      <c r="DN23" s="1402"/>
      <c r="DO23" s="1268"/>
      <c r="DP23" s="1404" t="s">
        <v>1143</v>
      </c>
      <c r="DQ23" s="1404"/>
      <c r="DR23" s="1404"/>
      <c r="DS23" s="1404" t="s">
        <v>1144</v>
      </c>
      <c r="DT23" s="1404"/>
      <c r="DU23" s="1404"/>
      <c r="DV23" s="1404"/>
      <c r="DW23" s="1404"/>
    </row>
    <row r="24" spans="1:127" ht="15" customHeight="1" thickTop="1" thickBot="1">
      <c r="A24" s="271"/>
      <c r="B24" s="206"/>
      <c r="C24" s="206"/>
      <c r="D24" s="206"/>
      <c r="E24" s="1762" t="s">
        <v>343</v>
      </c>
      <c r="F24" s="1762"/>
      <c r="G24" s="206"/>
      <c r="H24" s="206"/>
      <c r="I24" s="206"/>
      <c r="J24" s="272"/>
      <c r="K24" s="1645"/>
      <c r="L24" s="1646"/>
      <c r="M24" s="565" t="s">
        <v>531</v>
      </c>
      <c r="N24" s="640" t="s">
        <v>1049</v>
      </c>
      <c r="O24" s="641"/>
      <c r="P24" s="642"/>
      <c r="Q24" s="640" t="s">
        <v>1199</v>
      </c>
      <c r="R24" s="641"/>
      <c r="S24" s="641"/>
      <c r="T24" s="642"/>
      <c r="AE24" s="1643" t="s">
        <v>292</v>
      </c>
      <c r="AF24" s="1644"/>
      <c r="AG24" s="283" t="s">
        <v>21</v>
      </c>
      <c r="AH24" s="283" t="s">
        <v>368</v>
      </c>
      <c r="AI24" s="283" t="s">
        <v>369</v>
      </c>
      <c r="AJ24" s="283" t="s">
        <v>370</v>
      </c>
      <c r="AK24" s="283" t="s">
        <v>371</v>
      </c>
      <c r="AL24" s="283" t="s">
        <v>372</v>
      </c>
      <c r="AM24" s="283" t="s">
        <v>373</v>
      </c>
      <c r="AN24" s="283" t="s">
        <v>453</v>
      </c>
      <c r="AO24" s="299" t="s">
        <v>454</v>
      </c>
      <c r="AP24" s="1036"/>
      <c r="AQ24" s="1138" t="s">
        <v>890</v>
      </c>
      <c r="AR24" s="1139"/>
      <c r="AS24" s="1154">
        <v>1000</v>
      </c>
      <c r="AT24" s="1155"/>
      <c r="AU24" s="1156"/>
      <c r="AV24" s="1138" t="s">
        <v>891</v>
      </c>
      <c r="AW24" s="1139"/>
      <c r="AX24" s="1157">
        <v>1400</v>
      </c>
      <c r="AY24" s="1158"/>
      <c r="AZ24" s="1159"/>
      <c r="BA24" s="2023"/>
      <c r="BB24" s="489" t="s">
        <v>948</v>
      </c>
      <c r="BC24" s="491"/>
      <c r="BD24" s="489">
        <f>matriz!H146</f>
        <v>8</v>
      </c>
      <c r="BE24" s="374"/>
      <c r="BF24" s="374"/>
      <c r="BG24" s="374"/>
      <c r="BH24" s="374"/>
      <c r="BI24" s="443"/>
      <c r="BJ24" s="1859"/>
      <c r="BK24" s="1796"/>
      <c r="BL24" s="1797"/>
      <c r="BM24" s="1797"/>
      <c r="BN24" s="1797"/>
      <c r="BO24" s="1797"/>
      <c r="BP24" s="1798"/>
      <c r="BQ24" s="394" t="str">
        <f>'tabelas aref (3)'!C12</f>
        <v>CRF</v>
      </c>
      <c r="BR24" s="43">
        <v>3</v>
      </c>
      <c r="BS24" s="43">
        <v>3</v>
      </c>
      <c r="BT24" s="43">
        <v>3</v>
      </c>
      <c r="BU24" s="44">
        <v>3</v>
      </c>
      <c r="BV24" s="349">
        <f>AVERAGE(BR24:BU24)</f>
        <v>3</v>
      </c>
      <c r="BW24" s="86" t="str">
        <f>IF(BV24&gt;4.5,"ADEQUADO",IF(OR(BV24=4.5,BV24&gt;3.5),"SUFICIENTE",IF(OR(BV24=3.5,BV24&gt;2.5),"RAZOÁVEL",IF(OR(BV24=2.5,BV24&gt;1.5),"INSUFICIENTE",IF(1.5&gt;=BV24,"DESPREZÍVEL"," ")))))</f>
        <v>RAZOÁVEL</v>
      </c>
      <c r="BX24" s="85">
        <v>9</v>
      </c>
      <c r="BY24" s="362" t="str">
        <f>IF(OR(BX24=25,BX24&gt;16),"MUITO ALTA",IF(OR(BX24=16,BX24&gt;10),"ALTA",IF(OR(BX24=10,BX24&gt;6),"MEDIANA",IF(OR(BX24=6,BX24&gt;3),"BAIXA",IF(OR(BX24=3,BX24&gt;1),"MUITO BAIXA",)))))</f>
        <v>MEDIANA</v>
      </c>
      <c r="BZ24" s="1441"/>
      <c r="CA24" s="1442"/>
      <c r="CB24" s="1502"/>
      <c r="CC24" s="1502"/>
      <c r="CD24" s="1502"/>
      <c r="CE24" s="1502"/>
      <c r="CF24" s="1502"/>
      <c r="CG24" s="1502"/>
      <c r="CH24" s="1502"/>
      <c r="CI24" s="1503"/>
      <c r="CJ24" s="1904"/>
      <c r="CK24" s="1905"/>
      <c r="CL24" s="786" t="s">
        <v>729</v>
      </c>
      <c r="CM24" s="785"/>
      <c r="CN24" s="785"/>
      <c r="CO24" s="785"/>
      <c r="CP24" s="785"/>
      <c r="CQ24" s="785"/>
      <c r="CR24" s="785"/>
      <c r="CS24" s="785"/>
      <c r="CT24" s="1421"/>
      <c r="CU24" s="1288"/>
      <c r="CV24" s="2021" t="s">
        <v>1204</v>
      </c>
      <c r="CW24" s="1482"/>
      <c r="CX24" s="1482"/>
      <c r="CY24" s="1482"/>
      <c r="CZ24" s="1482"/>
      <c r="DA24" s="1482"/>
      <c r="DB24" s="1482"/>
      <c r="DC24" s="1483"/>
      <c r="DD24" s="1402"/>
      <c r="DE24" s="1268"/>
      <c r="DF24" s="612" t="s">
        <v>500</v>
      </c>
      <c r="DG24" s="613"/>
      <c r="DH24" s="800"/>
      <c r="DI24" s="797">
        <v>63</v>
      </c>
      <c r="DJ24" s="613"/>
      <c r="DK24" s="613"/>
      <c r="DL24" s="613"/>
      <c r="DM24" s="800"/>
      <c r="DN24" s="1402"/>
      <c r="DO24" s="1268"/>
      <c r="DP24" s="1404" t="s">
        <v>1145</v>
      </c>
      <c r="DQ24" s="1404"/>
      <c r="DR24" s="1404"/>
      <c r="DS24" s="1404" t="s">
        <v>1139</v>
      </c>
      <c r="DT24" s="1404"/>
      <c r="DU24" s="1404"/>
      <c r="DV24" s="1404"/>
      <c r="DW24" s="1404"/>
    </row>
    <row r="25" spans="1:127" ht="15" customHeight="1" thickTop="1" thickBot="1">
      <c r="A25" s="271"/>
      <c r="B25" s="206"/>
      <c r="C25" s="206"/>
      <c r="D25" s="206"/>
      <c r="E25" s="206"/>
      <c r="F25" s="206"/>
      <c r="G25" s="206"/>
      <c r="H25" s="206"/>
      <c r="I25" s="206"/>
      <c r="J25" s="272"/>
      <c r="K25" s="1645"/>
      <c r="L25" s="1646"/>
      <c r="M25" s="565" t="s">
        <v>532</v>
      </c>
      <c r="N25" s="640" t="s">
        <v>491</v>
      </c>
      <c r="O25" s="641"/>
      <c r="P25" s="642"/>
      <c r="Q25" s="633" t="s">
        <v>1077</v>
      </c>
      <c r="R25" s="633"/>
      <c r="S25" s="633"/>
      <c r="T25" s="633"/>
      <c r="U25" s="1927" t="s">
        <v>489</v>
      </c>
      <c r="V25" s="1928"/>
      <c r="W25" s="463" t="s">
        <v>563</v>
      </c>
      <c r="X25" s="464"/>
      <c r="Y25" s="464"/>
      <c r="Z25" s="464"/>
      <c r="AA25" s="464"/>
      <c r="AB25" s="464"/>
      <c r="AC25" s="464"/>
      <c r="AD25" s="555"/>
      <c r="AE25" s="1641" t="s">
        <v>366</v>
      </c>
      <c r="AF25" s="1642"/>
      <c r="AG25" s="278">
        <v>1</v>
      </c>
      <c r="AH25" s="278" t="s">
        <v>375</v>
      </c>
      <c r="AI25" s="279" t="s">
        <v>442</v>
      </c>
      <c r="AJ25" s="279" t="s">
        <v>442</v>
      </c>
      <c r="AK25" s="279" t="s">
        <v>442</v>
      </c>
      <c r="AL25" s="1942" t="s">
        <v>475</v>
      </c>
      <c r="AM25" s="1943"/>
      <c r="AN25" s="1943"/>
      <c r="AO25" s="1943"/>
      <c r="AP25" s="1036"/>
      <c r="AQ25" s="1138" t="s">
        <v>838</v>
      </c>
      <c r="AR25" s="1139"/>
      <c r="AS25" s="1154">
        <v>200</v>
      </c>
      <c r="AT25" s="1155"/>
      <c r="AU25" s="1155"/>
      <c r="AV25" s="1138" t="s">
        <v>892</v>
      </c>
      <c r="AW25" s="1139"/>
      <c r="AX25" s="1154">
        <v>0</v>
      </c>
      <c r="AY25" s="1155"/>
      <c r="AZ25" s="1156"/>
      <c r="BA25" s="2024"/>
      <c r="BB25" s="489" t="s">
        <v>558</v>
      </c>
      <c r="BC25" s="491"/>
      <c r="BD25" s="1997" t="str">
        <f>matriz!E121</f>
        <v>A</v>
      </c>
      <c r="BE25" s="1998"/>
      <c r="BF25" s="1998"/>
      <c r="BG25" s="1998"/>
      <c r="BH25" s="1998"/>
      <c r="BI25" s="1999"/>
      <c r="BJ25" s="1859"/>
      <c r="BK25" s="1796"/>
      <c r="BL25" s="1797"/>
      <c r="BM25" s="1797"/>
      <c r="BN25" s="1797"/>
      <c r="BO25" s="1797"/>
      <c r="BP25" s="1798"/>
      <c r="BQ25" s="394" t="str">
        <f>'tabelas aref (3)'!C13</f>
        <v>GFBPA</v>
      </c>
      <c r="BR25" s="42">
        <v>3</v>
      </c>
      <c r="BS25" s="42">
        <v>3</v>
      </c>
      <c r="BT25" s="42">
        <v>3</v>
      </c>
      <c r="BU25" s="80">
        <v>3</v>
      </c>
      <c r="BV25" s="349">
        <f>AVERAGE(BR25:BU25)</f>
        <v>3</v>
      </c>
      <c r="BW25" s="86" t="str">
        <f>IF(BV25&gt;4.5,"ADEQUADO",IF(OR(BV25=4.5,BV25&gt;3.5),"SUFICIENTE",IF(OR(BV25=3.5,BV25&gt;2.5),"RAZOÁVEL",IF(OR(BV25=2.5,BV25&gt;1.5),"INSUFICIENTE",IF(1.5&gt;=BV25,"DESPREZÍVEL"," ")))))</f>
        <v>RAZOÁVEL</v>
      </c>
      <c r="BX25" s="85">
        <v>9</v>
      </c>
      <c r="BY25" s="362" t="str">
        <f>IF(OR(BX25=25,BX25&gt;16),"MUITO ALTA",IF(OR(BX25=16,BX25&gt;10),"ALTA",IF(OR(BX25=10,BX25&gt;6),"MEDIANA",IF(OR(BX25=6,BX25&gt;3),"BAIXA",IF(OR(BX25=3,BX25&gt;1),"MUITO BAIXA",)))))</f>
        <v>MEDIANA</v>
      </c>
      <c r="BZ25" s="1441"/>
      <c r="CA25" s="1442"/>
      <c r="CB25" s="1504"/>
      <c r="CC25" s="1504"/>
      <c r="CD25" s="1504"/>
      <c r="CE25" s="1504"/>
      <c r="CF25" s="1504"/>
      <c r="CG25" s="1504"/>
      <c r="CH25" s="1504"/>
      <c r="CI25" s="1505"/>
      <c r="CJ25" s="1904"/>
      <c r="CK25" s="1905"/>
      <c r="CL25" s="1956" t="s">
        <v>713</v>
      </c>
      <c r="CM25" s="1956"/>
      <c r="CN25" s="1956"/>
      <c r="CO25" s="1956"/>
      <c r="CP25" s="1956"/>
      <c r="CQ25" s="1956"/>
      <c r="CR25" s="1956"/>
      <c r="CS25" s="1956"/>
      <c r="CT25" s="1421"/>
      <c r="CU25" s="1288"/>
      <c r="CV25" s="1408"/>
      <c r="CW25" s="1409"/>
      <c r="CX25" s="1409"/>
      <c r="CY25" s="1409"/>
      <c r="CZ25" s="1409"/>
      <c r="DA25" s="1409"/>
      <c r="DB25" s="1409"/>
      <c r="DC25" s="1410"/>
      <c r="DD25" s="1402"/>
      <c r="DE25" s="1268"/>
      <c r="DF25" s="804" t="s">
        <v>501</v>
      </c>
      <c r="DG25" s="613"/>
      <c r="DH25" s="800"/>
      <c r="DI25" s="793" t="s">
        <v>1041</v>
      </c>
      <c r="DJ25" s="806"/>
      <c r="DK25" s="806"/>
      <c r="DL25" s="806"/>
      <c r="DM25" s="834"/>
      <c r="DN25" s="1403"/>
      <c r="DO25" s="1270"/>
      <c r="DP25" s="1405" t="s">
        <v>1146</v>
      </c>
      <c r="DQ25" s="1406"/>
      <c r="DR25" s="1407"/>
      <c r="DS25" s="1405" t="s">
        <v>1139</v>
      </c>
      <c r="DT25" s="1406"/>
      <c r="DU25" s="1406"/>
      <c r="DV25" s="1406"/>
      <c r="DW25" s="1407"/>
    </row>
    <row r="26" spans="1:127" ht="15" customHeight="1" thickTop="1" thickBot="1">
      <c r="A26" s="271"/>
      <c r="B26" s="206"/>
      <c r="C26" s="1763" t="str">
        <f>matriz!C6</f>
        <v>BOTAFOGO FR</v>
      </c>
      <c r="D26" s="1763"/>
      <c r="E26" s="1763"/>
      <c r="F26" s="1763" t="str">
        <f>matriz!G6</f>
        <v>FLUMINENSE FC</v>
      </c>
      <c r="G26" s="1763"/>
      <c r="H26" s="1763"/>
      <c r="I26" s="206"/>
      <c r="J26" s="272"/>
      <c r="K26" s="1645"/>
      <c r="L26" s="1646"/>
      <c r="M26" s="565" t="s">
        <v>533</v>
      </c>
      <c r="N26" s="640" t="s">
        <v>1050</v>
      </c>
      <c r="O26" s="641"/>
      <c r="P26" s="642"/>
      <c r="Q26" s="961" t="s">
        <v>1035</v>
      </c>
      <c r="R26" s="957"/>
      <c r="S26" s="957"/>
      <c r="T26" s="958"/>
      <c r="U26" s="1716" t="s">
        <v>651</v>
      </c>
      <c r="V26" s="1717"/>
      <c r="W26" s="1627" t="s">
        <v>649</v>
      </c>
      <c r="X26" s="1628"/>
      <c r="Y26" s="1628"/>
      <c r="Z26" s="1628"/>
      <c r="AA26" s="1628"/>
      <c r="AB26" s="1628"/>
      <c r="AC26" s="1628"/>
      <c r="AD26" s="1629"/>
      <c r="AE26" s="1641" t="s">
        <v>367</v>
      </c>
      <c r="AF26" s="1642"/>
      <c r="AG26" s="278">
        <v>2</v>
      </c>
      <c r="AH26" s="278" t="s">
        <v>375</v>
      </c>
      <c r="AI26" s="279" t="s">
        <v>442</v>
      </c>
      <c r="AJ26" s="279" t="s">
        <v>443</v>
      </c>
      <c r="AK26" s="279" t="s">
        <v>442</v>
      </c>
      <c r="AL26" s="1944"/>
      <c r="AM26" s="1945"/>
      <c r="AN26" s="1945"/>
      <c r="AO26" s="1945"/>
      <c r="AP26" s="648"/>
      <c r="AQ26" s="1154"/>
      <c r="AR26" s="1155"/>
      <c r="AS26" s="1155"/>
      <c r="AT26" s="1155"/>
      <c r="AU26" s="1155"/>
      <c r="AV26" s="1155"/>
      <c r="AW26" s="1155"/>
      <c r="AX26" s="1155"/>
      <c r="AY26" s="1155"/>
      <c r="AZ26" s="1156"/>
      <c r="BA26" s="444"/>
      <c r="BB26" s="467"/>
      <c r="BC26" s="467"/>
      <c r="BD26" s="467"/>
      <c r="BE26" s="467"/>
      <c r="BF26" s="467"/>
      <c r="BG26" s="467"/>
      <c r="BH26" s="467"/>
      <c r="BI26" s="467"/>
      <c r="BJ26" s="1859"/>
      <c r="BK26" s="1796"/>
      <c r="BL26" s="1797"/>
      <c r="BM26" s="1797"/>
      <c r="BN26" s="1797"/>
      <c r="BO26" s="1797"/>
      <c r="BP26" s="1798"/>
      <c r="BQ26" s="2006" t="s">
        <v>584</v>
      </c>
      <c r="BR26" s="2006"/>
      <c r="BS26" s="2006"/>
      <c r="BT26" s="2006"/>
      <c r="BU26" s="2006"/>
      <c r="BV26" s="2006"/>
      <c r="BW26" s="2006"/>
      <c r="BX26" s="2006"/>
      <c r="BY26" s="2006"/>
      <c r="BZ26" s="1441"/>
      <c r="CA26" s="1442"/>
      <c r="CB26" s="1436" t="s">
        <v>610</v>
      </c>
      <c r="CC26" s="1501"/>
      <c r="CD26" s="1501"/>
      <c r="CE26" s="1501"/>
      <c r="CF26" s="1501"/>
      <c r="CG26" s="1501"/>
      <c r="CH26" s="1501"/>
      <c r="CI26" s="1501"/>
      <c r="CJ26" s="1904"/>
      <c r="CK26" s="1905"/>
      <c r="CL26" s="959" t="s">
        <v>780</v>
      </c>
      <c r="CM26" s="1674"/>
      <c r="CN26" s="1674"/>
      <c r="CO26" s="1674"/>
      <c r="CP26" s="1674"/>
      <c r="CQ26" s="1674"/>
      <c r="CR26" s="1674"/>
      <c r="CS26" s="960"/>
      <c r="CT26" s="1421"/>
      <c r="CU26" s="1288"/>
      <c r="CV26" s="480" t="s">
        <v>1188</v>
      </c>
      <c r="CW26" s="481"/>
      <c r="CX26" s="481"/>
      <c r="CY26" s="481"/>
      <c r="CZ26" s="1486" t="s">
        <v>785</v>
      </c>
      <c r="DA26" s="1486"/>
      <c r="DB26" s="1819"/>
      <c r="DC26" s="1819"/>
      <c r="DD26" s="1402"/>
      <c r="DE26" s="1268"/>
      <c r="DF26" s="805" t="s">
        <v>721</v>
      </c>
      <c r="DG26" s="806"/>
      <c r="DH26" s="806"/>
      <c r="DI26" s="793" t="str">
        <f>DI8</f>
        <v>chegada ao estádio 3 horas antes</v>
      </c>
      <c r="DJ26" s="613"/>
      <c r="DK26" s="613"/>
      <c r="DL26" s="613"/>
      <c r="DM26" s="800"/>
      <c r="DP26" s="873"/>
      <c r="DQ26" s="873"/>
      <c r="DR26" s="873"/>
      <c r="DS26" s="873"/>
      <c r="DT26" s="873"/>
      <c r="DU26" s="873"/>
      <c r="DV26" s="873"/>
      <c r="DW26" s="874"/>
    </row>
    <row r="27" spans="1:127" ht="15" customHeight="1" thickTop="1" thickBot="1">
      <c r="A27" s="271"/>
      <c r="B27" s="206"/>
      <c r="C27" s="1764" t="str">
        <f>matriz!C7</f>
        <v>Rio de Janeiro - RJ</v>
      </c>
      <c r="D27" s="1764"/>
      <c r="E27" s="1764"/>
      <c r="F27" s="1764" t="str">
        <f>matriz!G7</f>
        <v>Rio de Janeiro - RJ</v>
      </c>
      <c r="G27" s="1764"/>
      <c r="H27" s="1764"/>
      <c r="I27" s="206"/>
      <c r="J27" s="272"/>
      <c r="K27" s="1645"/>
      <c r="L27" s="1646"/>
      <c r="M27" s="565" t="s">
        <v>534</v>
      </c>
      <c r="N27" s="640" t="s">
        <v>518</v>
      </c>
      <c r="O27" s="641"/>
      <c r="P27" s="642"/>
      <c r="Q27" s="640" t="s">
        <v>636</v>
      </c>
      <c r="R27" s="641"/>
      <c r="S27" s="641"/>
      <c r="T27" s="642"/>
      <c r="U27" s="1645"/>
      <c r="V27" s="1646"/>
      <c r="W27" s="1630"/>
      <c r="X27" s="1631"/>
      <c r="Y27" s="1631"/>
      <c r="Z27" s="1631"/>
      <c r="AA27" s="1631"/>
      <c r="AB27" s="1631"/>
      <c r="AC27" s="1631"/>
      <c r="AD27" s="1632"/>
      <c r="AE27" s="1641" t="s">
        <v>367</v>
      </c>
      <c r="AF27" s="1642"/>
      <c r="AG27" s="278">
        <v>5</v>
      </c>
      <c r="AH27" s="278" t="s">
        <v>376</v>
      </c>
      <c r="AI27" s="279" t="s">
        <v>464</v>
      </c>
      <c r="AJ27" s="279" t="s">
        <v>464</v>
      </c>
      <c r="AK27" s="279" t="s">
        <v>464</v>
      </c>
      <c r="AL27" s="1946"/>
      <c r="AM27" s="1947"/>
      <c r="AN27" s="1947"/>
      <c r="AO27" s="1947"/>
      <c r="AP27" s="602"/>
      <c r="AQ27" s="649"/>
      <c r="AR27" s="649"/>
      <c r="AS27" s="649"/>
      <c r="AT27" s="650"/>
      <c r="AU27" s="649"/>
      <c r="AV27" s="649"/>
      <c r="AW27" s="649"/>
      <c r="AX27" s="795"/>
      <c r="AY27" s="795"/>
      <c r="AZ27" s="594"/>
      <c r="BA27" s="624" t="s">
        <v>648</v>
      </c>
      <c r="BB27" s="473" t="s">
        <v>767</v>
      </c>
      <c r="BC27" s="472"/>
      <c r="BD27" s="471"/>
      <c r="BE27" s="471"/>
      <c r="BF27" s="471"/>
      <c r="BG27" s="471"/>
      <c r="BH27" s="471"/>
      <c r="BI27" s="472"/>
      <c r="BJ27" s="1859"/>
      <c r="BK27" s="1796"/>
      <c r="BL27" s="1797"/>
      <c r="BM27" s="1797"/>
      <c r="BN27" s="1797"/>
      <c r="BO27" s="1797"/>
      <c r="BP27" s="1798"/>
      <c r="BQ27" s="1555" t="s">
        <v>88</v>
      </c>
      <c r="BR27" s="1555"/>
      <c r="BS27" s="1555"/>
      <c r="BT27" s="1555"/>
      <c r="BU27" s="1555"/>
      <c r="BV27" s="1555"/>
      <c r="BW27" s="1555"/>
      <c r="BX27" s="1555"/>
      <c r="BY27" s="1555"/>
      <c r="BZ27" s="1441"/>
      <c r="CA27" s="1442"/>
      <c r="CB27" s="1506" t="s">
        <v>611</v>
      </c>
      <c r="CC27" s="1506"/>
      <c r="CD27" s="1506"/>
      <c r="CE27" s="1506"/>
      <c r="CF27" s="1506"/>
      <c r="CG27" s="1506"/>
      <c r="CH27" s="1506"/>
      <c r="CI27" s="1507"/>
      <c r="CJ27" s="1904"/>
      <c r="CK27" s="1905"/>
      <c r="CL27" s="1956" t="s">
        <v>671</v>
      </c>
      <c r="CM27" s="1956"/>
      <c r="CN27" s="1956"/>
      <c r="CO27" s="1956"/>
      <c r="CP27" s="1956"/>
      <c r="CQ27" s="1956"/>
      <c r="CR27" s="1956"/>
      <c r="CS27" s="1956"/>
      <c r="CT27" s="1421"/>
      <c r="CU27" s="1288"/>
      <c r="CV27" s="848" t="s">
        <v>1192</v>
      </c>
      <c r="CW27" s="849"/>
      <c r="CX27" s="849"/>
      <c r="CY27" s="849"/>
      <c r="CZ27" s="849"/>
      <c r="DA27" s="849"/>
      <c r="DB27" s="849"/>
      <c r="DC27" s="850"/>
      <c r="DD27" s="1402"/>
      <c r="DE27" s="1268"/>
      <c r="DF27" s="804" t="s">
        <v>725</v>
      </c>
      <c r="DG27" s="613"/>
      <c r="DH27" s="800"/>
      <c r="DI27" s="612" t="s">
        <v>1201</v>
      </c>
      <c r="DJ27" s="798"/>
      <c r="DK27" s="798"/>
      <c r="DL27" s="798"/>
      <c r="DM27" s="799"/>
      <c r="DN27" s="1386" t="s">
        <v>1147</v>
      </c>
      <c r="DO27" s="1387"/>
      <c r="DP27" s="1388" t="s">
        <v>1148</v>
      </c>
      <c r="DQ27" s="1389"/>
      <c r="DR27" s="1389"/>
      <c r="DS27" s="1390" t="s">
        <v>1149</v>
      </c>
      <c r="DT27" s="1390"/>
      <c r="DU27" s="1390"/>
      <c r="DV27" s="875" t="s">
        <v>1150</v>
      </c>
      <c r="DW27" s="875" t="s">
        <v>1151</v>
      </c>
    </row>
    <row r="28" spans="1:127" ht="16.350000000000001" customHeight="1" thickTop="1" thickBot="1">
      <c r="A28" s="383"/>
      <c r="B28" s="384"/>
      <c r="C28" s="384"/>
      <c r="D28" s="384"/>
      <c r="E28" s="384"/>
      <c r="F28" s="384"/>
      <c r="G28" s="384"/>
      <c r="H28" s="384"/>
      <c r="I28" s="384"/>
      <c r="J28" s="385"/>
      <c r="K28" s="1647"/>
      <c r="L28" s="1648"/>
      <c r="M28" s="565" t="s">
        <v>535</v>
      </c>
      <c r="N28" s="640" t="s">
        <v>938</v>
      </c>
      <c r="O28" s="641"/>
      <c r="P28" s="642"/>
      <c r="Q28" s="640" t="s">
        <v>1076</v>
      </c>
      <c r="R28" s="641"/>
      <c r="S28" s="641"/>
      <c r="T28" s="642"/>
      <c r="U28" s="1647"/>
      <c r="V28" s="1648"/>
      <c r="W28" s="1633"/>
      <c r="X28" s="1634"/>
      <c r="Y28" s="1634"/>
      <c r="Z28" s="1634"/>
      <c r="AA28" s="1634"/>
      <c r="AB28" s="1634"/>
      <c r="AC28" s="1634"/>
      <c r="AD28" s="1635"/>
      <c r="AP28" s="937" t="s">
        <v>834</v>
      </c>
      <c r="AQ28" s="1965"/>
      <c r="AR28" s="1127"/>
      <c r="AS28" s="1002" t="s">
        <v>952</v>
      </c>
      <c r="AT28" s="1003"/>
      <c r="AU28" s="1004" t="s">
        <v>953</v>
      </c>
      <c r="AV28" s="1005"/>
      <c r="AW28" s="1006" t="s">
        <v>954</v>
      </c>
      <c r="AX28" s="1007"/>
      <c r="AY28" s="1008" t="s">
        <v>955</v>
      </c>
      <c r="AZ28" s="1009"/>
      <c r="BA28" s="1810"/>
      <c r="BB28" s="373" t="s">
        <v>768</v>
      </c>
      <c r="BC28" s="709"/>
      <c r="BD28" s="373" t="s">
        <v>773</v>
      </c>
      <c r="BE28" s="709"/>
      <c r="BF28" s="1807" t="s">
        <v>873</v>
      </c>
      <c r="BG28" s="1808"/>
      <c r="BH28" s="1808"/>
      <c r="BI28" s="1809"/>
      <c r="BJ28" s="1859"/>
      <c r="BK28" s="1796"/>
      <c r="BL28" s="1797"/>
      <c r="BM28" s="1797"/>
      <c r="BN28" s="1797"/>
      <c r="BO28" s="1797"/>
      <c r="BP28" s="1798"/>
      <c r="BQ28" s="1556" t="s">
        <v>143</v>
      </c>
      <c r="BR28" s="1557"/>
      <c r="BS28" s="1561" t="s">
        <v>87</v>
      </c>
      <c r="BT28" s="1562"/>
      <c r="BU28" s="1563"/>
      <c r="BV28" s="1561" t="s">
        <v>157</v>
      </c>
      <c r="BW28" s="1562"/>
      <c r="BX28" s="1562"/>
      <c r="BY28" s="1562"/>
      <c r="BZ28" s="1441"/>
      <c r="CA28" s="1442"/>
      <c r="CB28" s="1508"/>
      <c r="CC28" s="1508"/>
      <c r="CD28" s="1508"/>
      <c r="CE28" s="1508"/>
      <c r="CF28" s="1508"/>
      <c r="CG28" s="1508"/>
      <c r="CH28" s="1508"/>
      <c r="CI28" s="1509"/>
      <c r="CJ28" s="1904"/>
      <c r="CK28" s="1905"/>
      <c r="CL28" s="1460" t="s">
        <v>993</v>
      </c>
      <c r="CM28" s="1461"/>
      <c r="CN28" s="1461"/>
      <c r="CO28" s="1461"/>
      <c r="CP28" s="1461"/>
      <c r="CQ28" s="1461"/>
      <c r="CR28" s="1461"/>
      <c r="CS28" s="1462"/>
      <c r="CT28" s="1421"/>
      <c r="CU28" s="1288"/>
      <c r="CV28" s="851" t="s">
        <v>1193</v>
      </c>
      <c r="CW28" s="852"/>
      <c r="CX28" s="852"/>
      <c r="CY28" s="852"/>
      <c r="CZ28" s="852"/>
      <c r="DA28" s="852"/>
      <c r="DB28" s="852"/>
      <c r="DC28" s="853"/>
      <c r="DD28" s="1403"/>
      <c r="DE28" s="1270"/>
      <c r="DF28" s="804" t="s">
        <v>700</v>
      </c>
      <c r="DG28" s="613"/>
      <c r="DH28" s="800"/>
      <c r="DI28" s="797">
        <v>16</v>
      </c>
      <c r="DJ28" s="798"/>
      <c r="DK28" s="798"/>
      <c r="DL28" s="798"/>
      <c r="DM28" s="799"/>
      <c r="DN28" s="1368" t="s">
        <v>1152</v>
      </c>
      <c r="DO28" s="1369"/>
      <c r="DP28" s="1391" t="s">
        <v>1153</v>
      </c>
      <c r="DQ28" s="1392"/>
      <c r="DR28" s="1393"/>
      <c r="DS28" s="1380" t="s">
        <v>1169</v>
      </c>
      <c r="DT28" s="1381"/>
      <c r="DU28" s="1382"/>
      <c r="DV28" s="876"/>
      <c r="DW28" s="877" t="s">
        <v>1177</v>
      </c>
    </row>
    <row r="29" spans="1:127" ht="15" customHeight="1" thickTop="1" thickBot="1">
      <c r="A29" s="465" t="s">
        <v>433</v>
      </c>
      <c r="B29" s="1759" t="s">
        <v>510</v>
      </c>
      <c r="C29" s="1759"/>
      <c r="D29" s="1759"/>
      <c r="E29" s="1759"/>
      <c r="F29" s="1689"/>
      <c r="G29" s="1689"/>
      <c r="H29" s="1689"/>
      <c r="I29" s="1689"/>
      <c r="J29" s="1690"/>
      <c r="K29" s="446"/>
      <c r="L29" s="862"/>
      <c r="M29" s="565" t="s">
        <v>536</v>
      </c>
      <c r="N29" s="640" t="s">
        <v>1188</v>
      </c>
      <c r="O29" s="641"/>
      <c r="P29" s="642"/>
      <c r="Q29" s="640" t="s">
        <v>1189</v>
      </c>
      <c r="R29" s="641"/>
      <c r="S29" s="641"/>
      <c r="T29" s="642"/>
      <c r="AE29" s="1668" t="s">
        <v>378</v>
      </c>
      <c r="AF29" s="1669"/>
      <c r="AG29" s="1636" t="s">
        <v>474</v>
      </c>
      <c r="AH29" s="1637"/>
      <c r="AI29" s="1785" t="s">
        <v>374</v>
      </c>
      <c r="AJ29" s="1786"/>
      <c r="AK29" s="1787"/>
      <c r="AL29" s="1788" t="s">
        <v>382</v>
      </c>
      <c r="AM29" s="1668"/>
      <c r="AN29" s="1668"/>
      <c r="AO29" s="1668"/>
      <c r="AP29" s="938"/>
      <c r="AQ29" s="1966"/>
      <c r="AR29" s="1128"/>
      <c r="AS29" s="1010" t="s">
        <v>830</v>
      </c>
      <c r="AT29" s="1011"/>
      <c r="AU29" s="1012" t="s">
        <v>831</v>
      </c>
      <c r="AV29" s="1013"/>
      <c r="AW29" s="1014" t="s">
        <v>1045</v>
      </c>
      <c r="AX29" s="1015"/>
      <c r="AY29" s="1010" t="s">
        <v>830</v>
      </c>
      <c r="AZ29" s="1011"/>
      <c r="BA29" s="1811"/>
      <c r="BB29" s="373" t="s">
        <v>769</v>
      </c>
      <c r="BC29" s="709"/>
      <c r="BD29" s="373" t="s">
        <v>774</v>
      </c>
      <c r="BE29" s="872"/>
      <c r="BF29" s="941" t="s">
        <v>1181</v>
      </c>
      <c r="BG29" s="942"/>
      <c r="BH29" s="942"/>
      <c r="BI29" s="943"/>
      <c r="BJ29" s="1859"/>
      <c r="BK29" s="1796"/>
      <c r="BL29" s="1797"/>
      <c r="BM29" s="1797"/>
      <c r="BN29" s="1797"/>
      <c r="BO29" s="1797"/>
      <c r="BP29" s="1798"/>
      <c r="BQ29" s="1558"/>
      <c r="BR29" s="1517"/>
      <c r="BS29" s="1564"/>
      <c r="BT29" s="1565"/>
      <c r="BU29" s="1566"/>
      <c r="BV29" s="1564"/>
      <c r="BW29" s="1565"/>
      <c r="BX29" s="1565"/>
      <c r="BY29" s="1565"/>
      <c r="BZ29" s="1441"/>
      <c r="CA29" s="1442"/>
      <c r="CB29" s="1508"/>
      <c r="CC29" s="1508"/>
      <c r="CD29" s="1508"/>
      <c r="CE29" s="1508"/>
      <c r="CF29" s="1508"/>
      <c r="CG29" s="1508"/>
      <c r="CH29" s="1508"/>
      <c r="CI29" s="1509"/>
      <c r="CJ29" s="1904"/>
      <c r="CK29" s="1905"/>
      <c r="CL29" s="1479"/>
      <c r="CM29" s="1480"/>
      <c r="CN29" s="1480"/>
      <c r="CO29" s="1480"/>
      <c r="CP29" s="1480"/>
      <c r="CQ29" s="1480"/>
      <c r="CR29" s="1480"/>
      <c r="CS29" s="1481"/>
      <c r="CT29" s="1466" t="s">
        <v>790</v>
      </c>
      <c r="CU29" s="1467"/>
      <c r="CV29" s="480" t="s">
        <v>988</v>
      </c>
      <c r="CW29" s="482"/>
      <c r="CX29" s="482"/>
      <c r="CY29" s="482"/>
      <c r="CZ29" s="1486" t="s">
        <v>785</v>
      </c>
      <c r="DA29" s="1486"/>
      <c r="DB29" s="1819"/>
      <c r="DC29" s="1819"/>
      <c r="DD29" s="1420" t="s">
        <v>724</v>
      </c>
      <c r="DE29" s="1286"/>
      <c r="DF29" s="612" t="s">
        <v>701</v>
      </c>
      <c r="DG29" s="613"/>
      <c r="DH29" s="800"/>
      <c r="DJ29" s="613"/>
      <c r="DK29" s="613"/>
      <c r="DL29" s="613"/>
      <c r="DM29" s="800"/>
      <c r="DN29" s="1370"/>
      <c r="DO29" s="1371"/>
      <c r="DP29" s="1394" t="s">
        <v>1155</v>
      </c>
      <c r="DQ29" s="1395"/>
      <c r="DR29" s="1396"/>
      <c r="DS29" s="1383" t="s">
        <v>1170</v>
      </c>
      <c r="DT29" s="1384"/>
      <c r="DU29" s="1385"/>
      <c r="DV29" s="876"/>
      <c r="DW29" s="877" t="s">
        <v>1178</v>
      </c>
    </row>
    <row r="30" spans="1:127" ht="15" customHeight="1" thickTop="1" thickBot="1">
      <c r="A30" s="410" t="s">
        <v>344</v>
      </c>
      <c r="B30" s="1724" t="s">
        <v>511</v>
      </c>
      <c r="C30" s="1724"/>
      <c r="D30" s="1724"/>
      <c r="E30" s="1725"/>
      <c r="F30" s="1662" t="str">
        <f>matriz!F9</f>
        <v>Campeonato Brasileiro Série A</v>
      </c>
      <c r="G30" s="1663"/>
      <c r="H30" s="1663"/>
      <c r="I30" s="1663"/>
      <c r="J30" s="1664"/>
      <c r="K30" s="446"/>
      <c r="L30" s="862"/>
      <c r="M30" s="565" t="s">
        <v>537</v>
      </c>
      <c r="N30" s="793" t="s">
        <v>1111</v>
      </c>
      <c r="O30" s="567"/>
      <c r="P30" s="568"/>
      <c r="Q30" s="569" t="s">
        <v>1190</v>
      </c>
      <c r="R30" s="569"/>
      <c r="S30" s="569"/>
      <c r="T30" s="570"/>
      <c r="U30" s="1935" t="s">
        <v>804</v>
      </c>
      <c r="V30" s="1209"/>
      <c r="W30" s="1210" t="s">
        <v>747</v>
      </c>
      <c r="X30" s="1211"/>
      <c r="Y30" s="1211"/>
      <c r="Z30" s="1211"/>
      <c r="AA30" s="1211"/>
      <c r="AB30" s="1211"/>
      <c r="AC30" s="1211"/>
      <c r="AD30" s="995"/>
      <c r="AE30" s="1666" t="s">
        <v>292</v>
      </c>
      <c r="AF30" s="1667"/>
      <c r="AG30" s="285" t="s">
        <v>21</v>
      </c>
      <c r="AH30" s="285" t="s">
        <v>368</v>
      </c>
      <c r="AI30" s="285" t="s">
        <v>369</v>
      </c>
      <c r="AJ30" s="285" t="s">
        <v>370</v>
      </c>
      <c r="AK30" s="285" t="s">
        <v>371</v>
      </c>
      <c r="AL30" s="285" t="s">
        <v>372</v>
      </c>
      <c r="AM30" s="285" t="s">
        <v>373</v>
      </c>
      <c r="AN30" s="285" t="s">
        <v>455</v>
      </c>
      <c r="AO30" s="298" t="s">
        <v>456</v>
      </c>
      <c r="AP30" s="938"/>
      <c r="AQ30" s="1966"/>
      <c r="AR30" s="1128"/>
      <c r="AS30" s="1136">
        <f>AT21</f>
        <v>3044</v>
      </c>
      <c r="AT30" s="1137"/>
      <c r="AU30" s="1136">
        <f>AV21</f>
        <v>3048</v>
      </c>
      <c r="AV30" s="1137"/>
      <c r="AW30" s="1136">
        <f>AX21</f>
        <v>5308</v>
      </c>
      <c r="AX30" s="1137"/>
      <c r="AY30" s="1136">
        <f>AZ21</f>
        <v>5408</v>
      </c>
      <c r="AZ30" s="1137"/>
      <c r="BA30" s="1811"/>
      <c r="BB30" s="475" t="s">
        <v>770</v>
      </c>
      <c r="BC30" s="707"/>
      <c r="BD30" s="373" t="s">
        <v>775</v>
      </c>
      <c r="BE30" s="709"/>
      <c r="BF30" s="944"/>
      <c r="BG30" s="945"/>
      <c r="BH30" s="945"/>
      <c r="BI30" s="946"/>
      <c r="BJ30" s="1859"/>
      <c r="BK30" s="1796"/>
      <c r="BL30" s="1797"/>
      <c r="BM30" s="1797"/>
      <c r="BN30" s="1797"/>
      <c r="BO30" s="1797"/>
      <c r="BP30" s="1798"/>
      <c r="BQ30" s="1558"/>
      <c r="BR30" s="1517"/>
      <c r="BS30" s="1567"/>
      <c r="BT30" s="1568"/>
      <c r="BU30" s="1569"/>
      <c r="BV30" s="1567"/>
      <c r="BW30" s="1568"/>
      <c r="BX30" s="1568"/>
      <c r="BY30" s="1568"/>
      <c r="BZ30" s="1441"/>
      <c r="CA30" s="1442"/>
      <c r="CB30" s="1508"/>
      <c r="CC30" s="1508"/>
      <c r="CD30" s="1508"/>
      <c r="CE30" s="1508"/>
      <c r="CF30" s="1508"/>
      <c r="CG30" s="1508"/>
      <c r="CH30" s="1508"/>
      <c r="CI30" s="1509"/>
      <c r="CJ30" s="1904"/>
      <c r="CK30" s="1905"/>
      <c r="CL30" s="1956" t="s">
        <v>688</v>
      </c>
      <c r="CM30" s="1956"/>
      <c r="CN30" s="1956"/>
      <c r="CO30" s="1956"/>
      <c r="CP30" s="1956"/>
      <c r="CQ30" s="1956"/>
      <c r="CR30" s="1956"/>
      <c r="CS30" s="1956"/>
      <c r="CT30" s="1421" t="s">
        <v>694</v>
      </c>
      <c r="CU30" s="1288"/>
      <c r="CV30" s="1460" t="s">
        <v>987</v>
      </c>
      <c r="CW30" s="1461"/>
      <c r="CX30" s="1461"/>
      <c r="CY30" s="1461"/>
      <c r="CZ30" s="1461"/>
      <c r="DA30" s="1461"/>
      <c r="DB30" s="1461"/>
      <c r="DC30" s="1462"/>
      <c r="DD30" s="1421"/>
      <c r="DE30" s="1288"/>
      <c r="DF30" s="835" t="s">
        <v>504</v>
      </c>
      <c r="DG30" s="836"/>
      <c r="DH30" s="837"/>
      <c r="DI30" s="1988" t="s">
        <v>1091</v>
      </c>
      <c r="DJ30" s="1989"/>
      <c r="DK30" s="1989"/>
      <c r="DL30" s="1989"/>
      <c r="DM30" s="1990"/>
      <c r="DN30" s="1370"/>
      <c r="DO30" s="1371"/>
      <c r="DP30" s="1394" t="s">
        <v>1156</v>
      </c>
      <c r="DQ30" s="1395"/>
      <c r="DR30" s="1396"/>
      <c r="DS30" s="1383" t="s">
        <v>1171</v>
      </c>
      <c r="DT30" s="1384"/>
      <c r="DU30" s="1385"/>
      <c r="DV30" s="876"/>
      <c r="DW30" s="877" t="s">
        <v>1177</v>
      </c>
    </row>
    <row r="31" spans="1:127" ht="15" customHeight="1" thickTop="1" thickBot="1">
      <c r="A31" s="411" t="s">
        <v>345</v>
      </c>
      <c r="B31" s="1686" t="s">
        <v>509</v>
      </c>
      <c r="C31" s="1686"/>
      <c r="D31" s="1686"/>
      <c r="E31" s="1687"/>
      <c r="F31" s="1651" t="str">
        <f>matriz!F10</f>
        <v>BOTAFOGO FR</v>
      </c>
      <c r="G31" s="1649"/>
      <c r="H31" s="537" t="s">
        <v>828</v>
      </c>
      <c r="I31" s="1649" t="str">
        <f>matriz!J10</f>
        <v>FLUMINENSE FC</v>
      </c>
      <c r="J31" s="1650"/>
      <c r="K31" s="446"/>
      <c r="L31" s="862"/>
      <c r="M31" s="565" t="s">
        <v>538</v>
      </c>
      <c r="N31" s="640" t="s">
        <v>1038</v>
      </c>
      <c r="O31" s="641"/>
      <c r="P31" s="642"/>
      <c r="Q31" s="640" t="s">
        <v>1063</v>
      </c>
      <c r="R31" s="641"/>
      <c r="S31" s="641"/>
      <c r="T31" s="642"/>
      <c r="U31" s="1742" t="s">
        <v>750</v>
      </c>
      <c r="V31" s="1355"/>
      <c r="W31" s="1997" t="s">
        <v>564</v>
      </c>
      <c r="X31" s="1999"/>
      <c r="Y31" s="379" t="str">
        <f>matriz!E65</f>
        <v>3G REMOÇÕES</v>
      </c>
      <c r="Z31" s="378"/>
      <c r="AA31" s="378"/>
      <c r="AB31" s="378"/>
      <c r="AC31" s="376"/>
      <c r="AD31" s="377"/>
      <c r="AE31" s="310"/>
      <c r="AF31" s="309"/>
      <c r="AG31" s="285"/>
      <c r="AH31" s="285"/>
      <c r="AI31" s="285"/>
      <c r="AJ31" s="285"/>
      <c r="AK31" s="285"/>
      <c r="AL31" s="311"/>
      <c r="AM31" s="312"/>
      <c r="AN31" s="312"/>
      <c r="AO31" s="312"/>
      <c r="AP31" s="938"/>
      <c r="AQ31" s="1966"/>
      <c r="AR31" s="1128"/>
      <c r="AS31" s="750" t="s">
        <v>641</v>
      </c>
      <c r="AT31" s="750" t="s">
        <v>506</v>
      </c>
      <c r="AU31" s="750" t="s">
        <v>641</v>
      </c>
      <c r="AV31" s="750" t="s">
        <v>506</v>
      </c>
      <c r="AW31" s="750" t="s">
        <v>641</v>
      </c>
      <c r="AX31" s="750" t="s">
        <v>506</v>
      </c>
      <c r="AY31" s="750" t="s">
        <v>641</v>
      </c>
      <c r="AZ31" s="750" t="s">
        <v>506</v>
      </c>
      <c r="BA31" s="1811"/>
      <c r="BB31" s="475" t="s">
        <v>749</v>
      </c>
      <c r="BC31" s="707"/>
      <c r="BD31" s="373" t="s">
        <v>776</v>
      </c>
      <c r="BE31" s="709"/>
      <c r="BF31" s="944"/>
      <c r="BG31" s="945"/>
      <c r="BH31" s="945"/>
      <c r="BI31" s="946"/>
      <c r="BJ31" s="1859"/>
      <c r="BK31" s="1796"/>
      <c r="BL31" s="1797"/>
      <c r="BM31" s="1797"/>
      <c r="BN31" s="1797"/>
      <c r="BO31" s="1797"/>
      <c r="BP31" s="1798"/>
      <c r="BQ31" s="1558"/>
      <c r="BR31" s="1517"/>
      <c r="BS31" s="1495" t="s">
        <v>79</v>
      </c>
      <c r="BT31" s="1495" t="s">
        <v>80</v>
      </c>
      <c r="BU31" s="1495" t="s">
        <v>81</v>
      </c>
      <c r="BV31" s="1498" t="s">
        <v>585</v>
      </c>
      <c r="BW31" s="1498" t="s">
        <v>586</v>
      </c>
      <c r="BX31" s="1607" t="s">
        <v>587</v>
      </c>
      <c r="BY31" s="1608"/>
      <c r="BZ31" s="1441"/>
      <c r="CA31" s="1442"/>
      <c r="CB31" s="1510"/>
      <c r="CC31" s="1510"/>
      <c r="CD31" s="1510"/>
      <c r="CE31" s="1510"/>
      <c r="CF31" s="1510"/>
      <c r="CG31" s="1510"/>
      <c r="CH31" s="1510"/>
      <c r="CI31" s="1511"/>
      <c r="CJ31" s="1904"/>
      <c r="CK31" s="1905"/>
      <c r="CL31" s="728" t="s">
        <v>689</v>
      </c>
      <c r="CM31" s="787"/>
      <c r="CN31" s="787"/>
      <c r="CO31" s="787"/>
      <c r="CP31" s="787"/>
      <c r="CQ31" s="787"/>
      <c r="CR31" s="787"/>
      <c r="CS31" s="788"/>
      <c r="CT31" s="1421"/>
      <c r="CU31" s="1288"/>
      <c r="CV31" s="480" t="s">
        <v>989</v>
      </c>
      <c r="CW31" s="481"/>
      <c r="CX31" s="481"/>
      <c r="CY31" s="481"/>
      <c r="CZ31" s="1486" t="s">
        <v>785</v>
      </c>
      <c r="DA31" s="1486"/>
      <c r="DB31" s="1819"/>
      <c r="DC31" s="1819"/>
      <c r="DD31" s="1421"/>
      <c r="DE31" s="1288"/>
      <c r="DF31" s="835" t="s">
        <v>505</v>
      </c>
      <c r="DG31" s="836"/>
      <c r="DH31" s="837"/>
      <c r="DI31" s="1988" t="s">
        <v>1091</v>
      </c>
      <c r="DJ31" s="1989"/>
      <c r="DK31" s="1989"/>
      <c r="DL31" s="1989"/>
      <c r="DM31" s="1990"/>
      <c r="DN31" s="1370"/>
      <c r="DO31" s="1371"/>
      <c r="DP31" s="1391" t="s">
        <v>1157</v>
      </c>
      <c r="DQ31" s="1392"/>
      <c r="DR31" s="1393"/>
      <c r="DS31" s="1383" t="s">
        <v>1172</v>
      </c>
      <c r="DT31" s="1384"/>
      <c r="DU31" s="1385"/>
      <c r="DV31" s="878"/>
      <c r="DW31" s="877" t="s">
        <v>1158</v>
      </c>
    </row>
    <row r="32" spans="1:127" ht="15" customHeight="1" thickTop="1" thickBot="1">
      <c r="A32" s="411" t="s">
        <v>346</v>
      </c>
      <c r="B32" s="1686" t="s">
        <v>513</v>
      </c>
      <c r="C32" s="1686"/>
      <c r="D32" s="1686"/>
      <c r="E32" s="1687"/>
      <c r="F32" s="1652" t="str">
        <f>matriz!F11</f>
        <v>14ª Rodada</v>
      </c>
      <c r="G32" s="1653"/>
      <c r="H32" s="1653"/>
      <c r="I32" s="1653"/>
      <c r="J32" s="525"/>
      <c r="K32" s="863"/>
      <c r="L32" s="864"/>
      <c r="M32" s="565" t="s">
        <v>539</v>
      </c>
      <c r="N32" s="566" t="s">
        <v>740</v>
      </c>
      <c r="O32" s="567"/>
      <c r="P32" s="568"/>
      <c r="Q32" s="569" t="s">
        <v>1191</v>
      </c>
      <c r="R32" s="569"/>
      <c r="S32" s="569"/>
      <c r="T32" s="570"/>
      <c r="U32" s="1743"/>
      <c r="V32" s="1357"/>
      <c r="W32" s="1972" t="s">
        <v>565</v>
      </c>
      <c r="X32" s="1972"/>
      <c r="Y32" s="379" t="str">
        <f>matriz!E66</f>
        <v>24.417.952/0001-73</v>
      </c>
      <c r="Z32" s="399"/>
      <c r="AA32" s="399"/>
      <c r="AB32" s="399"/>
      <c r="AC32" s="573"/>
      <c r="AD32" s="574"/>
      <c r="AE32" s="1803" t="s">
        <v>366</v>
      </c>
      <c r="AF32" s="1804"/>
      <c r="AG32" s="278">
        <v>1</v>
      </c>
      <c r="AH32" s="278" t="s">
        <v>149</v>
      </c>
      <c r="AI32" s="279" t="s">
        <v>442</v>
      </c>
      <c r="AJ32" s="279" t="s">
        <v>443</v>
      </c>
      <c r="AK32" s="279" t="s">
        <v>442</v>
      </c>
      <c r="AL32" s="1942" t="s">
        <v>475</v>
      </c>
      <c r="AM32" s="1943"/>
      <c r="AN32" s="1943"/>
      <c r="AO32" s="1943"/>
      <c r="AP32" s="939"/>
      <c r="AQ32" s="1967"/>
      <c r="AR32" s="1129"/>
      <c r="AS32" s="1313"/>
      <c r="AT32" s="1314"/>
      <c r="AU32" s="1313"/>
      <c r="AV32" s="1314"/>
      <c r="AW32" s="1313"/>
      <c r="AX32" s="1314"/>
      <c r="AY32" s="1313"/>
      <c r="AZ32" s="1314"/>
      <c r="BA32" s="1811"/>
      <c r="BB32" s="373" t="s">
        <v>870</v>
      </c>
      <c r="BC32" s="709"/>
      <c r="BD32" s="373" t="s">
        <v>777</v>
      </c>
      <c r="BE32" s="709"/>
      <c r="BF32" s="944"/>
      <c r="BG32" s="945"/>
      <c r="BH32" s="945"/>
      <c r="BI32" s="946"/>
      <c r="BJ32" s="1859"/>
      <c r="BK32" s="1796"/>
      <c r="BL32" s="1797"/>
      <c r="BM32" s="1797"/>
      <c r="BN32" s="1797"/>
      <c r="BO32" s="1797"/>
      <c r="BP32" s="1798"/>
      <c r="BQ32" s="1558"/>
      <c r="BR32" s="1517"/>
      <c r="BS32" s="1496"/>
      <c r="BT32" s="1496"/>
      <c r="BU32" s="1496"/>
      <c r="BV32" s="1499"/>
      <c r="BW32" s="1499"/>
      <c r="BX32" s="1609"/>
      <c r="BY32" s="1610"/>
      <c r="BZ32" s="1441"/>
      <c r="CA32" s="1442"/>
      <c r="CB32" s="1436" t="s">
        <v>613</v>
      </c>
      <c r="CC32" s="1501"/>
      <c r="CD32" s="1501"/>
      <c r="CE32" s="1501"/>
      <c r="CF32" s="1501"/>
      <c r="CG32" s="1501"/>
      <c r="CH32" s="1501"/>
      <c r="CI32" s="1501"/>
      <c r="CJ32" s="1904"/>
      <c r="CK32" s="1905"/>
      <c r="CL32" s="1956" t="s">
        <v>690</v>
      </c>
      <c r="CM32" s="1956"/>
      <c r="CN32" s="1956"/>
      <c r="CO32" s="1956"/>
      <c r="CP32" s="1956"/>
      <c r="CQ32" s="1956"/>
      <c r="CR32" s="1956"/>
      <c r="CS32" s="1956"/>
      <c r="CT32" s="1421"/>
      <c r="CU32" s="1288"/>
      <c r="CV32" s="2021" t="s">
        <v>1104</v>
      </c>
      <c r="CW32" s="1482"/>
      <c r="CX32" s="1482"/>
      <c r="CY32" s="1482"/>
      <c r="CZ32" s="1482"/>
      <c r="DA32" s="1482"/>
      <c r="DB32" s="1482"/>
      <c r="DC32" s="1483"/>
      <c r="DD32" s="1421"/>
      <c r="DE32" s="1288"/>
      <c r="DF32" s="835" t="s">
        <v>722</v>
      </c>
      <c r="DG32" s="836"/>
      <c r="DH32" s="837"/>
      <c r="DI32" s="1988" t="s">
        <v>1091</v>
      </c>
      <c r="DJ32" s="1989"/>
      <c r="DK32" s="1989"/>
      <c r="DL32" s="1989"/>
      <c r="DM32" s="1990"/>
      <c r="DN32" s="1370"/>
      <c r="DO32" s="1371"/>
      <c r="DP32" s="1391" t="s">
        <v>1159</v>
      </c>
      <c r="DQ32" s="1392"/>
      <c r="DR32" s="1393"/>
      <c r="DS32" s="1397" t="s">
        <v>1173</v>
      </c>
      <c r="DT32" s="1398"/>
      <c r="DU32" s="1399"/>
      <c r="DV32" s="876"/>
      <c r="DW32" s="877" t="s">
        <v>1158</v>
      </c>
    </row>
    <row r="33" spans="1:127" ht="15" customHeight="1" thickTop="1" thickBot="1">
      <c r="A33" s="411" t="s">
        <v>347</v>
      </c>
      <c r="B33" s="1686" t="s">
        <v>726</v>
      </c>
      <c r="C33" s="1686"/>
      <c r="D33" s="1686"/>
      <c r="E33" s="1687"/>
      <c r="F33" s="1765">
        <f>matriz!F12</f>
        <v>44738</v>
      </c>
      <c r="G33" s="1766"/>
      <c r="H33" s="431"/>
      <c r="I33" s="431"/>
      <c r="J33" s="525"/>
      <c r="K33" s="1718" t="s">
        <v>448</v>
      </c>
      <c r="L33" s="1719"/>
      <c r="M33" s="1210" t="s">
        <v>1081</v>
      </c>
      <c r="N33" s="1211"/>
      <c r="O33" s="1211"/>
      <c r="P33" s="1211"/>
      <c r="Q33" s="1211"/>
      <c r="R33" s="1211"/>
      <c r="S33" s="1211"/>
      <c r="T33" s="995"/>
      <c r="U33" s="1743"/>
      <c r="V33" s="1357"/>
      <c r="W33" s="1972" t="s">
        <v>566</v>
      </c>
      <c r="X33" s="1972"/>
      <c r="Y33" s="379" t="str">
        <f>matriz!E67</f>
        <v>R. Ver. José Fortes, 309 - Casa 7 - Centro, Nilópolis</v>
      </c>
      <c r="Z33" s="378"/>
      <c r="AA33" s="378"/>
      <c r="AB33" s="378"/>
      <c r="AC33" s="571"/>
      <c r="AD33" s="572"/>
      <c r="AE33" s="287"/>
      <c r="AF33" s="287"/>
      <c r="AG33" s="306"/>
      <c r="AH33" s="306"/>
      <c r="AI33" s="313"/>
      <c r="AJ33" s="313"/>
      <c r="AK33" s="313"/>
      <c r="AL33" s="1944"/>
      <c r="AM33" s="1945"/>
      <c r="AN33" s="1945"/>
      <c r="AO33" s="1945"/>
      <c r="AP33" s="1318" t="s">
        <v>970</v>
      </c>
      <c r="AQ33" s="1318"/>
      <c r="AR33" s="1319"/>
      <c r="AS33" s="749">
        <v>40</v>
      </c>
      <c r="AT33" s="749">
        <v>20</v>
      </c>
      <c r="AU33" s="749">
        <v>40</v>
      </c>
      <c r="AV33" s="749">
        <v>20</v>
      </c>
      <c r="AW33" s="749">
        <v>60</v>
      </c>
      <c r="AX33" s="749">
        <v>30</v>
      </c>
      <c r="AY33" s="749">
        <v>60</v>
      </c>
      <c r="AZ33" s="749">
        <v>30</v>
      </c>
      <c r="BA33" s="1811"/>
      <c r="BB33" s="373" t="s">
        <v>771</v>
      </c>
      <c r="BC33" s="872"/>
      <c r="BD33" s="373" t="s">
        <v>778</v>
      </c>
      <c r="BE33" s="709"/>
      <c r="BF33" s="944"/>
      <c r="BG33" s="945"/>
      <c r="BH33" s="945"/>
      <c r="BI33" s="946"/>
      <c r="BJ33" s="1859"/>
      <c r="BK33" s="1796"/>
      <c r="BL33" s="1797"/>
      <c r="BM33" s="1797"/>
      <c r="BN33" s="1797"/>
      <c r="BO33" s="1797"/>
      <c r="BP33" s="1798"/>
      <c r="BQ33" s="1558"/>
      <c r="BR33" s="1517"/>
      <c r="BS33" s="1496"/>
      <c r="BT33" s="1496"/>
      <c r="BU33" s="1496"/>
      <c r="BV33" s="1499"/>
      <c r="BW33" s="1499"/>
      <c r="BX33" s="1609"/>
      <c r="BY33" s="1610"/>
      <c r="BZ33" s="1441"/>
      <c r="CA33" s="1442"/>
      <c r="CB33" s="1437" t="s">
        <v>624</v>
      </c>
      <c r="CC33" s="1437"/>
      <c r="CD33" s="1437"/>
      <c r="CE33" s="1437"/>
      <c r="CF33" s="1437"/>
      <c r="CG33" s="1437"/>
      <c r="CH33" s="1437"/>
      <c r="CI33" s="1438"/>
      <c r="CJ33" s="1904"/>
      <c r="CK33" s="1905"/>
      <c r="CL33" s="1911" t="s">
        <v>1097</v>
      </c>
      <c r="CM33" s="1912"/>
      <c r="CN33" s="1912"/>
      <c r="CO33" s="1912"/>
      <c r="CP33" s="1912"/>
      <c r="CQ33" s="1912"/>
      <c r="CR33" s="1912"/>
      <c r="CS33" s="1913"/>
      <c r="CT33" s="1421"/>
      <c r="CU33" s="1288"/>
      <c r="CV33" s="1408" t="s">
        <v>1065</v>
      </c>
      <c r="CW33" s="1409"/>
      <c r="CX33" s="1409"/>
      <c r="CY33" s="1409"/>
      <c r="CZ33" s="1409"/>
      <c r="DA33" s="1409"/>
      <c r="DB33" s="1409"/>
      <c r="DC33" s="1410"/>
      <c r="DD33" s="1422"/>
      <c r="DE33" s="1290"/>
      <c r="DF33" s="835" t="s">
        <v>723</v>
      </c>
      <c r="DG33" s="836"/>
      <c r="DH33" s="837"/>
      <c r="DI33" s="1988" t="s">
        <v>1091</v>
      </c>
      <c r="DJ33" s="1989"/>
      <c r="DK33" s="1989"/>
      <c r="DL33" s="1989"/>
      <c r="DM33" s="1990"/>
      <c r="DN33" s="1370"/>
      <c r="DO33" s="1371"/>
      <c r="DP33" s="1391" t="s">
        <v>1160</v>
      </c>
      <c r="DQ33" s="1392"/>
      <c r="DR33" s="1393"/>
      <c r="DS33" s="1383" t="s">
        <v>1174</v>
      </c>
      <c r="DT33" s="1384"/>
      <c r="DU33" s="1385"/>
      <c r="DV33" s="876"/>
      <c r="DW33" s="877" t="s">
        <v>1154</v>
      </c>
    </row>
    <row r="34" spans="1:127" ht="15" customHeight="1" thickTop="1" thickBot="1">
      <c r="A34" s="445" t="s">
        <v>348</v>
      </c>
      <c r="B34" s="436" t="s">
        <v>514</v>
      </c>
      <c r="C34" s="436"/>
      <c r="D34" s="436"/>
      <c r="E34" s="436"/>
      <c r="F34" s="433">
        <f>matriz!I12</f>
        <v>0.66666666666666663</v>
      </c>
      <c r="G34" s="432"/>
      <c r="H34" s="432"/>
      <c r="I34" s="432"/>
      <c r="J34" s="526"/>
      <c r="K34" s="2033" t="s">
        <v>529</v>
      </c>
      <c r="L34" s="2034"/>
      <c r="M34" s="959" t="s">
        <v>1082</v>
      </c>
      <c r="N34" s="1674"/>
      <c r="O34" s="1674"/>
      <c r="P34" s="1674"/>
      <c r="Q34" s="1674"/>
      <c r="R34" s="1674"/>
      <c r="S34" s="1674"/>
      <c r="T34" s="960"/>
      <c r="U34" s="1743"/>
      <c r="V34" s="1357"/>
      <c r="W34" s="373" t="s">
        <v>904</v>
      </c>
      <c r="X34" s="373"/>
      <c r="Y34" s="541" t="s">
        <v>726</v>
      </c>
      <c r="Z34" s="1970">
        <f>matriz!E68</f>
        <v>44228</v>
      </c>
      <c r="AA34" s="1971"/>
      <c r="AB34" s="657" t="s">
        <v>939</v>
      </c>
      <c r="AC34" s="639"/>
      <c r="AD34" s="1969" t="str">
        <f>matriz!K68</f>
        <v>sim</v>
      </c>
      <c r="AE34" s="1969"/>
      <c r="AF34" s="658" t="s">
        <v>923</v>
      </c>
      <c r="AG34" s="306"/>
      <c r="AH34" s="306"/>
      <c r="AI34" s="313"/>
      <c r="AJ34" s="313"/>
      <c r="AK34" s="313"/>
      <c r="AL34" s="1944"/>
      <c r="AM34" s="1945"/>
      <c r="AN34" s="1945"/>
      <c r="AO34" s="1945"/>
      <c r="AP34" s="1320" t="s">
        <v>971</v>
      </c>
      <c r="AQ34" s="1318"/>
      <c r="AR34" s="1319"/>
      <c r="AS34" s="1309"/>
      <c r="AT34" s="1310"/>
      <c r="AU34" s="1311"/>
      <c r="AV34" s="1312"/>
      <c r="AW34" s="1311"/>
      <c r="AX34" s="1312"/>
      <c r="AY34" s="749">
        <v>70</v>
      </c>
      <c r="AZ34" s="749">
        <v>35</v>
      </c>
      <c r="BA34" s="1811"/>
      <c r="BB34" s="373" t="s">
        <v>869</v>
      </c>
      <c r="BC34" s="709"/>
      <c r="BD34" s="373" t="s">
        <v>872</v>
      </c>
      <c r="BE34" s="709"/>
      <c r="BF34" s="944"/>
      <c r="BG34" s="945"/>
      <c r="BH34" s="945"/>
      <c r="BI34" s="946"/>
      <c r="BJ34" s="1859"/>
      <c r="BK34" s="1796"/>
      <c r="BL34" s="1797"/>
      <c r="BM34" s="1797"/>
      <c r="BN34" s="1797"/>
      <c r="BO34" s="1797"/>
      <c r="BP34" s="1798"/>
      <c r="BQ34" s="1558"/>
      <c r="BR34" s="1517"/>
      <c r="BS34" s="1496"/>
      <c r="BT34" s="1496"/>
      <c r="BU34" s="1496"/>
      <c r="BV34" s="1499"/>
      <c r="BW34" s="1499"/>
      <c r="BX34" s="1609"/>
      <c r="BY34" s="1610"/>
      <c r="BZ34" s="1441"/>
      <c r="CA34" s="1442"/>
      <c r="CB34" s="1436" t="s">
        <v>612</v>
      </c>
      <c r="CC34" s="1501"/>
      <c r="CD34" s="1501"/>
      <c r="CE34" s="1501"/>
      <c r="CF34" s="1501"/>
      <c r="CG34" s="1501"/>
      <c r="CH34" s="1501"/>
      <c r="CI34" s="1501"/>
      <c r="CJ34" s="1904"/>
      <c r="CK34" s="1905"/>
      <c r="CL34" s="1501" t="s">
        <v>692</v>
      </c>
      <c r="CM34" s="1501"/>
      <c r="CN34" s="1501"/>
      <c r="CO34" s="1501"/>
      <c r="CP34" s="1501"/>
      <c r="CQ34" s="1501"/>
      <c r="CR34" s="1501"/>
      <c r="CS34" s="1501"/>
      <c r="CT34" s="1421"/>
      <c r="CU34" s="1288"/>
      <c r="CV34" s="1408" t="s">
        <v>1067</v>
      </c>
      <c r="CW34" s="1409"/>
      <c r="CX34" s="1409"/>
      <c r="CY34" s="1409"/>
      <c r="CZ34" s="1409"/>
      <c r="DA34" s="1409"/>
      <c r="DB34" s="1409"/>
      <c r="DC34" s="1410"/>
      <c r="DD34" s="1951" t="s">
        <v>668</v>
      </c>
      <c r="DE34" s="1264"/>
      <c r="DF34" s="606" t="s">
        <v>705</v>
      </c>
      <c r="DG34" s="607"/>
      <c r="DH34" s="607"/>
      <c r="DI34" s="607"/>
      <c r="DJ34" s="607"/>
      <c r="DK34" s="607"/>
      <c r="DL34" s="607"/>
      <c r="DM34" s="608"/>
      <c r="DN34" s="1372"/>
      <c r="DO34" s="1373"/>
      <c r="DP34" s="1391" t="s">
        <v>1162</v>
      </c>
      <c r="DQ34" s="1392"/>
      <c r="DR34" s="1393"/>
      <c r="DS34" s="1383" t="s">
        <v>1175</v>
      </c>
      <c r="DT34" s="1384"/>
      <c r="DU34" s="1385"/>
      <c r="DV34" s="876"/>
      <c r="DW34" s="877" t="s">
        <v>1154</v>
      </c>
    </row>
    <row r="35" spans="1:127" ht="15" customHeight="1" thickTop="1" thickBot="1">
      <c r="A35" s="411" t="s">
        <v>349</v>
      </c>
      <c r="B35" s="1686" t="s">
        <v>515</v>
      </c>
      <c r="C35" s="1686"/>
      <c r="D35" s="1686"/>
      <c r="E35" s="1687"/>
      <c r="F35" s="1683" t="str">
        <f>matriz!F13</f>
        <v>Nilton Santos</v>
      </c>
      <c r="G35" s="1684"/>
      <c r="H35" s="1684"/>
      <c r="I35" s="1684"/>
      <c r="J35" s="1685"/>
      <c r="K35" s="2033"/>
      <c r="L35" s="2034"/>
      <c r="M35" s="809" t="s">
        <v>1088</v>
      </c>
      <c r="N35" s="816"/>
      <c r="O35" s="816"/>
      <c r="P35" s="816"/>
      <c r="Q35" s="816"/>
      <c r="R35" s="816"/>
      <c r="S35" s="816"/>
      <c r="T35" s="810"/>
      <c r="U35" s="1743"/>
      <c r="V35" s="1357"/>
      <c r="W35" s="1210" t="s">
        <v>857</v>
      </c>
      <c r="X35" s="1211"/>
      <c r="Y35" s="1211"/>
      <c r="Z35" s="1211"/>
      <c r="AA35" s="1211"/>
      <c r="AB35" s="1211"/>
      <c r="AC35" s="1211"/>
      <c r="AD35" s="995"/>
      <c r="AL35" s="1944"/>
      <c r="AM35" s="1945"/>
      <c r="AN35" s="1945"/>
      <c r="AO35" s="1945"/>
      <c r="AP35" s="1116" t="s">
        <v>833</v>
      </c>
      <c r="AQ35" s="1350"/>
      <c r="AR35" s="1117"/>
      <c r="AS35" s="1363">
        <v>300</v>
      </c>
      <c r="AT35" s="1363"/>
      <c r="AU35" s="1363">
        <v>300</v>
      </c>
      <c r="AV35" s="1363"/>
      <c r="AW35" s="1028">
        <v>400</v>
      </c>
      <c r="AX35" s="1029"/>
      <c r="AY35" s="1364">
        <v>400</v>
      </c>
      <c r="AZ35" s="1364"/>
      <c r="BA35" s="1811"/>
      <c r="BB35" s="373" t="s">
        <v>871</v>
      </c>
      <c r="BC35" s="709"/>
      <c r="BD35" s="461" t="s">
        <v>772</v>
      </c>
      <c r="BE35" s="871"/>
      <c r="BF35" s="944"/>
      <c r="BG35" s="945"/>
      <c r="BH35" s="945"/>
      <c r="BI35" s="946"/>
      <c r="BJ35" s="1859"/>
      <c r="BK35" s="1796"/>
      <c r="BL35" s="1797"/>
      <c r="BM35" s="1797"/>
      <c r="BN35" s="1797"/>
      <c r="BO35" s="1797"/>
      <c r="BP35" s="1798"/>
      <c r="BQ35" s="1558"/>
      <c r="BR35" s="1517"/>
      <c r="BS35" s="1496"/>
      <c r="BT35" s="1496"/>
      <c r="BU35" s="1496"/>
      <c r="BV35" s="1499"/>
      <c r="BW35" s="1499"/>
      <c r="BX35" s="1609"/>
      <c r="BY35" s="1610"/>
      <c r="BZ35" s="1441"/>
      <c r="CA35" s="1442"/>
      <c r="CB35" s="1512" t="s">
        <v>614</v>
      </c>
      <c r="CC35" s="1512"/>
      <c r="CD35" s="1512"/>
      <c r="CE35" s="1512"/>
      <c r="CF35" s="1512"/>
      <c r="CG35" s="1512"/>
      <c r="CH35" s="1512"/>
      <c r="CI35" s="1513"/>
      <c r="CJ35" s="1904"/>
      <c r="CK35" s="1905"/>
      <c r="CL35" s="1454" t="s">
        <v>1057</v>
      </c>
      <c r="CM35" s="1455"/>
      <c r="CN35" s="1455"/>
      <c r="CO35" s="1455"/>
      <c r="CP35" s="1455"/>
      <c r="CQ35" s="1455"/>
      <c r="CR35" s="1455"/>
      <c r="CS35" s="1456"/>
      <c r="CT35" s="1421"/>
      <c r="CU35" s="1288"/>
      <c r="CV35" s="854" t="s">
        <v>1066</v>
      </c>
      <c r="CW35" s="736"/>
      <c r="CX35" s="736"/>
      <c r="CY35" s="736"/>
      <c r="CZ35" s="736"/>
      <c r="DA35" s="736"/>
      <c r="DB35" s="736"/>
      <c r="DC35" s="737"/>
      <c r="DD35" s="1420" t="s">
        <v>706</v>
      </c>
      <c r="DE35" s="1286"/>
      <c r="DF35" s="731" t="str">
        <f>matriz!N41</f>
        <v>Tempo Técnico:</v>
      </c>
      <c r="DG35" s="732"/>
      <c r="DH35" s="733"/>
      <c r="DI35" s="609" t="s">
        <v>1068</v>
      </c>
      <c r="DJ35" s="610"/>
      <c r="DK35" s="610"/>
      <c r="DL35" s="610"/>
      <c r="DM35" s="611"/>
      <c r="DP35" s="295" t="s">
        <v>1163</v>
      </c>
      <c r="DQ35" s="330"/>
      <c r="DR35" s="331"/>
      <c r="DS35" s="1365" t="s">
        <v>1176</v>
      </c>
      <c r="DT35" s="1366"/>
      <c r="DU35" s="1367"/>
      <c r="DV35" s="700"/>
      <c r="DW35" s="870" t="s">
        <v>1161</v>
      </c>
    </row>
    <row r="36" spans="1:127" ht="15" customHeight="1" thickTop="1" thickBot="1">
      <c r="A36" s="411" t="s">
        <v>350</v>
      </c>
      <c r="B36" s="511" t="s">
        <v>494</v>
      </c>
      <c r="C36" s="511"/>
      <c r="D36" s="511"/>
      <c r="E36" s="512"/>
      <c r="F36" s="501" t="s">
        <v>960</v>
      </c>
      <c r="G36" s="502"/>
      <c r="H36" s="502"/>
      <c r="I36" s="502"/>
      <c r="J36" s="510"/>
      <c r="K36" s="2035"/>
      <c r="L36" s="2036"/>
      <c r="M36" s="809" t="s">
        <v>803</v>
      </c>
      <c r="N36" s="815" t="s">
        <v>1089</v>
      </c>
      <c r="O36" s="810"/>
      <c r="P36" s="809" t="s">
        <v>485</v>
      </c>
      <c r="Q36" s="810"/>
      <c r="R36" s="819" t="s">
        <v>1183</v>
      </c>
      <c r="S36" s="819"/>
      <c r="T36" s="811"/>
      <c r="U36" s="1743"/>
      <c r="V36" s="1357"/>
      <c r="W36" s="583" t="s">
        <v>858</v>
      </c>
      <c r="X36" s="584" t="s">
        <v>854</v>
      </c>
      <c r="Y36" s="585" t="s">
        <v>827</v>
      </c>
      <c r="Z36" s="586"/>
      <c r="AA36" s="587"/>
      <c r="AB36" s="587"/>
      <c r="AC36" s="587"/>
      <c r="AD36" s="588"/>
      <c r="AE36" s="1803" t="s">
        <v>367</v>
      </c>
      <c r="AF36" s="1804"/>
      <c r="AG36" s="278">
        <v>2</v>
      </c>
      <c r="AH36" s="278" t="s">
        <v>375</v>
      </c>
      <c r="AI36" s="279" t="s">
        <v>442</v>
      </c>
      <c r="AJ36" s="279" t="s">
        <v>443</v>
      </c>
      <c r="AK36" s="279" t="s">
        <v>442</v>
      </c>
      <c r="AL36" s="1944"/>
      <c r="AM36" s="1945"/>
      <c r="AN36" s="1945"/>
      <c r="AO36" s="1945"/>
      <c r="AP36" s="1351" t="s">
        <v>829</v>
      </c>
      <c r="AQ36" s="1352"/>
      <c r="AR36" s="1353"/>
      <c r="AS36" s="1026">
        <v>100</v>
      </c>
      <c r="AT36" s="1027"/>
      <c r="AU36" s="1026">
        <v>100</v>
      </c>
      <c r="AV36" s="1027"/>
      <c r="AW36" s="1028">
        <v>400</v>
      </c>
      <c r="AX36" s="1029"/>
      <c r="AY36" s="1028">
        <v>400</v>
      </c>
      <c r="AZ36" s="1029"/>
      <c r="BA36" s="1812"/>
      <c r="BB36" s="474" t="s">
        <v>1105</v>
      </c>
      <c r="BC36" s="671"/>
      <c r="BD36" s="601" t="s">
        <v>1106</v>
      </c>
      <c r="BE36" s="503"/>
      <c r="BF36" s="947"/>
      <c r="BG36" s="948"/>
      <c r="BH36" s="948"/>
      <c r="BI36" s="949"/>
      <c r="BJ36" s="1859"/>
      <c r="BK36" s="1796"/>
      <c r="BL36" s="1797"/>
      <c r="BM36" s="1797"/>
      <c r="BN36" s="1797"/>
      <c r="BO36" s="1797"/>
      <c r="BP36" s="1798"/>
      <c r="BQ36" s="1558"/>
      <c r="BR36" s="1517"/>
      <c r="BS36" s="1496"/>
      <c r="BT36" s="1496"/>
      <c r="BU36" s="1496"/>
      <c r="BV36" s="1499"/>
      <c r="BW36" s="1499"/>
      <c r="BX36" s="1609"/>
      <c r="BY36" s="1610"/>
      <c r="BZ36" s="1441"/>
      <c r="CA36" s="1442"/>
      <c r="CB36" s="1436" t="s">
        <v>615</v>
      </c>
      <c r="CC36" s="1501"/>
      <c r="CD36" s="1501"/>
      <c r="CE36" s="1501"/>
      <c r="CF36" s="1501"/>
      <c r="CG36" s="1501"/>
      <c r="CH36" s="1501"/>
      <c r="CI36" s="1501"/>
      <c r="CJ36" s="1904"/>
      <c r="CK36" s="1905"/>
      <c r="CL36" s="1994"/>
      <c r="CM36" s="1995"/>
      <c r="CN36" s="1995"/>
      <c r="CO36" s="1995"/>
      <c r="CP36" s="1995"/>
      <c r="CQ36" s="1995"/>
      <c r="CR36" s="1995"/>
      <c r="CS36" s="1996"/>
      <c r="CT36" s="1421"/>
      <c r="CU36" s="1288"/>
      <c r="CV36" s="480" t="s">
        <v>791</v>
      </c>
      <c r="CW36" s="481"/>
      <c r="CX36" s="481"/>
      <c r="CY36" s="481"/>
      <c r="CZ36" s="1486" t="s">
        <v>785</v>
      </c>
      <c r="DA36" s="1486"/>
      <c r="DB36" s="1819"/>
      <c r="DC36" s="1819"/>
      <c r="DD36" s="1421"/>
      <c r="DE36" s="1288"/>
      <c r="DF36" s="609" t="s">
        <v>502</v>
      </c>
      <c r="DG36" s="610"/>
      <c r="DH36" s="611"/>
      <c r="DI36" s="609" t="str">
        <f>matriz!Q65</f>
        <v>sim</v>
      </c>
      <c r="DJ36" s="610"/>
      <c r="DK36" s="610"/>
      <c r="DL36" s="610"/>
      <c r="DM36" s="611"/>
      <c r="DN36" s="879" t="s">
        <v>1147</v>
      </c>
      <c r="DO36" s="880"/>
      <c r="DP36" s="881" t="s">
        <v>1164</v>
      </c>
      <c r="DQ36" s="882"/>
      <c r="DR36" s="882"/>
      <c r="DS36" s="882"/>
      <c r="DT36" s="882"/>
      <c r="DU36" s="882"/>
      <c r="DV36" s="882"/>
      <c r="DW36" s="883"/>
    </row>
    <row r="37" spans="1:127" ht="15" customHeight="1" thickTop="1" thickBot="1">
      <c r="A37" s="411" t="s">
        <v>351</v>
      </c>
      <c r="B37" s="511" t="s">
        <v>512</v>
      </c>
      <c r="C37" s="511"/>
      <c r="D37" s="511"/>
      <c r="E37" s="512"/>
      <c r="F37" s="497">
        <f>matriz!E15</f>
        <v>46831</v>
      </c>
      <c r="G37" s="498"/>
      <c r="H37" s="498"/>
      <c r="I37" s="498"/>
      <c r="J37" s="499"/>
      <c r="K37" s="1253" t="s">
        <v>800</v>
      </c>
      <c r="L37" s="1254"/>
      <c r="M37" s="1688" t="s">
        <v>528</v>
      </c>
      <c r="N37" s="1689"/>
      <c r="O37" s="1689"/>
      <c r="P37" s="1689"/>
      <c r="Q37" s="1689"/>
      <c r="R37" s="1689"/>
      <c r="S37" s="1689"/>
      <c r="T37" s="1690"/>
      <c r="U37" s="1356"/>
      <c r="V37" s="1357"/>
      <c r="W37" s="368" t="s">
        <v>853</v>
      </c>
      <c r="X37" s="582">
        <f>matriz!D78</f>
        <v>5</v>
      </c>
      <c r="Y37" s="961" t="str">
        <f>matriz!E72</f>
        <v xml:space="preserve">Campo </v>
      </c>
      <c r="Z37" s="957"/>
      <c r="AA37" s="957"/>
      <c r="AB37" s="957"/>
      <c r="AC37" s="957"/>
      <c r="AD37" s="958"/>
      <c r="AE37" s="1803" t="s">
        <v>367</v>
      </c>
      <c r="AF37" s="1804"/>
      <c r="AG37" s="278">
        <v>5</v>
      </c>
      <c r="AH37" s="278" t="s">
        <v>376</v>
      </c>
      <c r="AI37" s="279" t="s">
        <v>443</v>
      </c>
      <c r="AJ37" s="279" t="s">
        <v>443</v>
      </c>
      <c r="AK37" s="279" t="s">
        <v>443</v>
      </c>
      <c r="AL37" s="1946"/>
      <c r="AM37" s="1947"/>
      <c r="AN37" s="1947"/>
      <c r="AO37" s="1947"/>
      <c r="AP37" s="1116" t="s">
        <v>832</v>
      </c>
      <c r="AQ37" s="1350"/>
      <c r="AR37" s="1117"/>
      <c r="AS37" s="1030"/>
      <c r="AT37" s="1031"/>
      <c r="AU37" s="1030"/>
      <c r="AV37" s="1031"/>
      <c r="AW37" s="1032"/>
      <c r="AX37" s="1033"/>
      <c r="AY37" s="1032"/>
      <c r="AZ37" s="1033"/>
      <c r="BA37" s="716"/>
      <c r="BB37" s="716"/>
      <c r="BC37" s="716"/>
      <c r="BD37" s="716"/>
      <c r="BE37" s="716"/>
      <c r="BF37" s="716"/>
      <c r="BG37" s="716"/>
      <c r="BH37" s="716"/>
      <c r="BI37" s="717"/>
      <c r="BJ37" s="1859"/>
      <c r="BK37" s="1796"/>
      <c r="BL37" s="1797"/>
      <c r="BM37" s="1797"/>
      <c r="BN37" s="1797"/>
      <c r="BO37" s="1797"/>
      <c r="BP37" s="1798"/>
      <c r="BQ37" s="1559"/>
      <c r="BR37" s="1560"/>
      <c r="BS37" s="1497"/>
      <c r="BT37" s="1497"/>
      <c r="BU37" s="1497"/>
      <c r="BV37" s="1500"/>
      <c r="BW37" s="1500"/>
      <c r="BX37" s="1611"/>
      <c r="BY37" s="1612"/>
      <c r="BZ37" s="1441"/>
      <c r="CA37" s="1442"/>
      <c r="CB37" s="1512" t="s">
        <v>614</v>
      </c>
      <c r="CC37" s="1512"/>
      <c r="CD37" s="1512"/>
      <c r="CE37" s="1512"/>
      <c r="CF37" s="1512"/>
      <c r="CG37" s="1512"/>
      <c r="CH37" s="1512"/>
      <c r="CI37" s="1513"/>
      <c r="CJ37" s="1904"/>
      <c r="CK37" s="1905"/>
      <c r="CL37" s="1501" t="s">
        <v>711</v>
      </c>
      <c r="CM37" s="1501"/>
      <c r="CN37" s="1501"/>
      <c r="CO37" s="1501"/>
      <c r="CP37" s="1501"/>
      <c r="CQ37" s="1501"/>
      <c r="CR37" s="1501"/>
      <c r="CS37" s="1501"/>
      <c r="CT37" s="1421"/>
      <c r="CU37" s="1288"/>
      <c r="CV37" s="1463" t="s">
        <v>987</v>
      </c>
      <c r="CW37" s="1464"/>
      <c r="CX37" s="1464"/>
      <c r="CY37" s="1464"/>
      <c r="CZ37" s="1464"/>
      <c r="DA37" s="1464"/>
      <c r="DB37" s="1464"/>
      <c r="DC37" s="1465"/>
      <c r="DD37" s="1422"/>
      <c r="DE37" s="1290"/>
      <c r="DF37" s="609" t="s">
        <v>503</v>
      </c>
      <c r="DG37" s="610"/>
      <c r="DH37" s="611"/>
      <c r="DI37" s="731" t="str">
        <f>matriz!Q66</f>
        <v>Para as Vítimas de Covid pelo mundo, Demais no local.</v>
      </c>
      <c r="DJ37" s="732"/>
      <c r="DK37" s="732"/>
      <c r="DL37" s="732"/>
      <c r="DM37" s="733"/>
      <c r="DN37" s="1368" t="s">
        <v>1165</v>
      </c>
      <c r="DO37" s="1369"/>
      <c r="DP37" s="1374" t="s">
        <v>1166</v>
      </c>
      <c r="DQ37" s="1375"/>
      <c r="DR37" s="1375"/>
      <c r="DS37" s="1375"/>
      <c r="DT37" s="1375"/>
      <c r="DU37" s="1375"/>
      <c r="DV37" s="1375"/>
      <c r="DW37" s="1376"/>
    </row>
    <row r="38" spans="1:127" ht="15" customHeight="1" thickTop="1" thickBot="1">
      <c r="A38" s="411" t="s">
        <v>352</v>
      </c>
      <c r="B38" s="511" t="s">
        <v>735</v>
      </c>
      <c r="C38" s="511"/>
      <c r="D38" s="511"/>
      <c r="E38" s="512"/>
      <c r="F38" s="497">
        <f>matriz!E16</f>
        <v>44000</v>
      </c>
      <c r="G38" s="1681"/>
      <c r="H38" s="1682"/>
      <c r="I38" s="431"/>
      <c r="J38" s="525"/>
      <c r="K38" s="1716" t="s">
        <v>491</v>
      </c>
      <c r="L38" s="1717"/>
      <c r="M38" s="396" t="s">
        <v>801</v>
      </c>
      <c r="N38" s="397"/>
      <c r="O38" s="397"/>
      <c r="P38" s="397"/>
      <c r="Q38" s="397"/>
      <c r="R38" s="397"/>
      <c r="S38" s="397"/>
      <c r="T38" s="398"/>
      <c r="U38" s="1356"/>
      <c r="V38" s="1357"/>
      <c r="W38" s="373" t="s">
        <v>856</v>
      </c>
      <c r="X38" s="582">
        <f>matriz!D73</f>
        <v>3</v>
      </c>
      <c r="Y38" s="961" t="str">
        <f>matriz!E73</f>
        <v>Campo</v>
      </c>
      <c r="Z38" s="957"/>
      <c r="AA38" s="957"/>
      <c r="AB38" s="957"/>
      <c r="AC38" s="957"/>
      <c r="AD38" s="958"/>
      <c r="AP38" s="1116" t="s">
        <v>820</v>
      </c>
      <c r="AQ38" s="1350"/>
      <c r="AR38" s="1117"/>
      <c r="AS38" s="1030"/>
      <c r="AT38" s="1031"/>
      <c r="AU38" s="1030"/>
      <c r="AV38" s="1031"/>
      <c r="AW38" s="1028" t="s">
        <v>1054</v>
      </c>
      <c r="AX38" s="1029"/>
      <c r="AY38" s="1028" t="s">
        <v>1054</v>
      </c>
      <c r="AZ38" s="1029"/>
      <c r="BA38" s="961" t="s">
        <v>909</v>
      </c>
      <c r="BB38" s="958"/>
      <c r="BC38" s="582" t="s">
        <v>726</v>
      </c>
      <c r="BD38" s="718"/>
      <c r="BE38" s="461" t="s">
        <v>905</v>
      </c>
      <c r="BF38" s="461"/>
      <c r="BG38" s="1552" t="s">
        <v>949</v>
      </c>
      <c r="BH38" s="1553"/>
      <c r="BI38" s="719" t="str">
        <f>matriz!K104</f>
        <v>sim</v>
      </c>
      <c r="BJ38" s="1859"/>
      <c r="BK38" s="1796"/>
      <c r="BL38" s="1797"/>
      <c r="BM38" s="1797"/>
      <c r="BN38" s="1797"/>
      <c r="BO38" s="1797"/>
      <c r="BP38" s="1798"/>
      <c r="BQ38" s="1863" t="str">
        <f>'tabelas aref (3)'!C32</f>
        <v>CRF</v>
      </c>
      <c r="BR38" s="1864"/>
      <c r="BS38" s="353" t="str">
        <f>'tabelas aref (3)'!E24</f>
        <v>SIM</v>
      </c>
      <c r="BT38" s="353" t="str">
        <f>'tabelas aref (3)'!F24</f>
        <v>NÃO</v>
      </c>
      <c r="BU38" s="353" t="str">
        <f>'tabelas aref (3)'!G24</f>
        <v>SIM</v>
      </c>
      <c r="BV38" s="355" t="str">
        <f>'tabelas aref (3)'!H24</f>
        <v>NÍVEL 3</v>
      </c>
      <c r="BW38" s="355">
        <f>'tabelas aref (3)'!I24</f>
        <v>9</v>
      </c>
      <c r="BX38" s="1957" t="str">
        <f>IF(BW38&gt;15,"ALTAMENTE PROVÁVEL",IF(OR(BW38=15,BW38&gt;9),"PROVÁVEL",IF(OR(BW38=9,BW38&gt;4),"MEDIANA",IF(OR(BW38=4,BW38&gt;2),"IMPROVÁVEL",IF(2&gt;=BW38,"REMOTA",)))))</f>
        <v>MEDIANA</v>
      </c>
      <c r="BY38" s="1958"/>
      <c r="BZ38" s="1441"/>
      <c r="CA38" s="1442"/>
      <c r="CB38" s="1436" t="s">
        <v>616</v>
      </c>
      <c r="CC38" s="1501"/>
      <c r="CD38" s="1501"/>
      <c r="CE38" s="1501"/>
      <c r="CF38" s="1501"/>
      <c r="CG38" s="1501"/>
      <c r="CH38" s="1501"/>
      <c r="CI38" s="1501"/>
      <c r="CJ38" s="1904"/>
      <c r="CK38" s="1905"/>
      <c r="CL38" s="1914" t="s">
        <v>730</v>
      </c>
      <c r="CM38" s="1915"/>
      <c r="CN38" s="1915"/>
      <c r="CO38" s="1915"/>
      <c r="CP38" s="1915"/>
      <c r="CQ38" s="1915"/>
      <c r="CR38" s="1915"/>
      <c r="CS38" s="1916"/>
      <c r="CT38" s="1466" t="s">
        <v>792</v>
      </c>
      <c r="CU38" s="1467"/>
      <c r="CV38" s="480" t="s">
        <v>795</v>
      </c>
      <c r="CW38" s="481"/>
      <c r="CX38" s="481"/>
      <c r="CY38" s="483"/>
      <c r="CZ38" s="1486" t="s">
        <v>785</v>
      </c>
      <c r="DA38" s="1486"/>
      <c r="DB38" s="1819" t="s">
        <v>1064</v>
      </c>
      <c r="DC38" s="1819"/>
      <c r="DD38" s="1951" t="s">
        <v>669</v>
      </c>
      <c r="DE38" s="1264"/>
      <c r="DF38" s="722" t="s">
        <v>705</v>
      </c>
      <c r="DG38" s="723"/>
      <c r="DH38" s="723"/>
      <c r="DI38" s="723"/>
      <c r="DJ38" s="723"/>
      <c r="DK38" s="723"/>
      <c r="DL38" s="723"/>
      <c r="DM38" s="724"/>
      <c r="DN38" s="1370"/>
      <c r="DO38" s="1371"/>
      <c r="DP38" s="1377"/>
      <c r="DQ38" s="1378"/>
      <c r="DR38" s="1378"/>
      <c r="DS38" s="1378"/>
      <c r="DT38" s="1378"/>
      <c r="DU38" s="1378"/>
      <c r="DV38" s="1378"/>
      <c r="DW38" s="1379"/>
    </row>
    <row r="39" spans="1:127" ht="15" customHeight="1" thickTop="1" thickBot="1">
      <c r="A39" s="411" t="s">
        <v>353</v>
      </c>
      <c r="B39" s="511" t="s">
        <v>889</v>
      </c>
      <c r="C39" s="511"/>
      <c r="D39" s="511"/>
      <c r="E39" s="512"/>
      <c r="F39" s="497">
        <f>matriz!E17</f>
        <v>32446</v>
      </c>
      <c r="G39" s="1681"/>
      <c r="H39" s="1682"/>
      <c r="I39" s="431"/>
      <c r="J39" s="525"/>
      <c r="K39" s="1645"/>
      <c r="L39" s="1646"/>
      <c r="M39" s="809" t="s">
        <v>802</v>
      </c>
      <c r="N39" s="816"/>
      <c r="O39" s="816"/>
      <c r="P39" s="816"/>
      <c r="Q39" s="816"/>
      <c r="R39" s="816"/>
      <c r="S39" s="816"/>
      <c r="T39" s="810"/>
      <c r="U39" s="1358"/>
      <c r="V39" s="1359"/>
      <c r="W39" s="474" t="s">
        <v>855</v>
      </c>
      <c r="X39" s="476">
        <f>matriz!D74</f>
        <v>6</v>
      </c>
      <c r="Y39" s="1093" t="str">
        <f>matriz!E74</f>
        <v>Campo</v>
      </c>
      <c r="Z39" s="1968"/>
      <c r="AA39" s="1968"/>
      <c r="AB39" s="1968"/>
      <c r="AC39" s="1968"/>
      <c r="AD39" s="1094"/>
      <c r="AE39" s="1668" t="s">
        <v>458</v>
      </c>
      <c r="AF39" s="1669"/>
      <c r="AG39" s="1636" t="s">
        <v>474</v>
      </c>
      <c r="AH39" s="1637"/>
      <c r="AI39" s="1785" t="s">
        <v>374</v>
      </c>
      <c r="AJ39" s="1786"/>
      <c r="AK39" s="1787"/>
      <c r="AL39" s="1788" t="s">
        <v>382</v>
      </c>
      <c r="AM39" s="1668"/>
      <c r="AN39" s="1668"/>
      <c r="AO39" s="1668"/>
      <c r="AP39" s="1116" t="s">
        <v>822</v>
      </c>
      <c r="AQ39" s="1350"/>
      <c r="AR39" s="1117"/>
      <c r="AS39" s="1026">
        <v>10</v>
      </c>
      <c r="AT39" s="1027"/>
      <c r="AU39" s="1028">
        <v>12</v>
      </c>
      <c r="AV39" s="1029"/>
      <c r="AW39" s="1028" t="s">
        <v>1052</v>
      </c>
      <c r="AX39" s="1029"/>
      <c r="AY39" s="1028" t="s">
        <v>1053</v>
      </c>
      <c r="AZ39" s="1029"/>
      <c r="BA39" s="961" t="s">
        <v>950</v>
      </c>
      <c r="BB39" s="958"/>
      <c r="BC39" s="1551">
        <v>480</v>
      </c>
      <c r="BD39" s="1551"/>
      <c r="BE39" s="1490" t="s">
        <v>894</v>
      </c>
      <c r="BF39" s="1490"/>
      <c r="BG39" s="1490" t="str">
        <f>matriz!I105</f>
        <v>Blindados</v>
      </c>
      <c r="BH39" s="1490"/>
      <c r="BI39" s="1490"/>
      <c r="BJ39" s="1859"/>
      <c r="BK39" s="1796"/>
      <c r="BL39" s="1797"/>
      <c r="BM39" s="1797"/>
      <c r="BN39" s="1797"/>
      <c r="BO39" s="1797"/>
      <c r="BP39" s="1798"/>
      <c r="BQ39" s="1493" t="str">
        <f>'tabelas aref (3)'!C33</f>
        <v>GFBPA</v>
      </c>
      <c r="BR39" s="1494"/>
      <c r="BS39" s="352" t="str">
        <f>'tabelas aref (3)'!E25</f>
        <v>SIM</v>
      </c>
      <c r="BT39" s="352" t="str">
        <f>'tabelas aref (3)'!F25</f>
        <v>NÃO</v>
      </c>
      <c r="BU39" s="352" t="str">
        <f>'tabelas aref (3)'!G25</f>
        <v>NÃO</v>
      </c>
      <c r="BV39" s="356" t="str">
        <f>'tabelas aref (3)'!H25</f>
        <v>NÍVEL 2</v>
      </c>
      <c r="BW39" s="357">
        <f>'tabelas aref (3)'!I25</f>
        <v>6</v>
      </c>
      <c r="BX39" s="1865" t="str">
        <f>IF(BW39&gt;15,"ALTAMENTE PROVÁVEL",IF(OR(BW39=15,BW39&gt;9),"PROVÁVEL",IF(OR(BW39=9,BW39&gt;4),"MEDIANA",IF(OR(BW39=4,BW39&gt;2),"IMPROVÁVEL",IF(2&gt;=BW39,"REMOTA",)))))</f>
        <v>MEDIANA</v>
      </c>
      <c r="BY39" s="1866"/>
      <c r="BZ39" s="1441"/>
      <c r="CA39" s="1442"/>
      <c r="CB39" s="1512" t="s">
        <v>617</v>
      </c>
      <c r="CC39" s="1512"/>
      <c r="CD39" s="1512"/>
      <c r="CE39" s="1512"/>
      <c r="CF39" s="1512"/>
      <c r="CG39" s="1512"/>
      <c r="CH39" s="1512"/>
      <c r="CI39" s="1513"/>
      <c r="CJ39" s="1904"/>
      <c r="CK39" s="1905"/>
      <c r="CL39" s="1908" t="s">
        <v>992</v>
      </c>
      <c r="CM39" s="1909"/>
      <c r="CN39" s="1909"/>
      <c r="CO39" s="1909"/>
      <c r="CP39" s="1909"/>
      <c r="CQ39" s="1909"/>
      <c r="CR39" s="1909"/>
      <c r="CS39" s="1910"/>
      <c r="CT39" s="1952" t="s">
        <v>696</v>
      </c>
      <c r="CU39" s="1953"/>
      <c r="CV39" s="1460" t="s">
        <v>1108</v>
      </c>
      <c r="CW39" s="1461"/>
      <c r="CX39" s="1461"/>
      <c r="CY39" s="1461"/>
      <c r="CZ39" s="1461"/>
      <c r="DA39" s="1461"/>
      <c r="DB39" s="1461"/>
      <c r="DC39" s="1462"/>
      <c r="DD39" s="1401" t="s">
        <v>707</v>
      </c>
      <c r="DE39" s="1266"/>
      <c r="DF39" s="437" t="s">
        <v>715</v>
      </c>
      <c r="DG39" s="438"/>
      <c r="DH39" s="438"/>
      <c r="DI39" s="438"/>
      <c r="DJ39" s="438"/>
      <c r="DK39" s="438"/>
      <c r="DL39" s="438"/>
      <c r="DM39" s="725"/>
      <c r="DN39" s="1370"/>
      <c r="DO39" s="1371"/>
      <c r="DP39" s="271" t="s">
        <v>1167</v>
      </c>
      <c r="DQ39" s="884"/>
      <c r="DR39" s="884"/>
      <c r="DS39" s="884"/>
      <c r="DT39" s="884"/>
      <c r="DU39" s="884"/>
      <c r="DV39" s="884"/>
      <c r="DW39" s="885"/>
    </row>
    <row r="40" spans="1:127" ht="15" customHeight="1" thickTop="1" thickBot="1">
      <c r="A40" s="411" t="s">
        <v>633</v>
      </c>
      <c r="B40" s="511" t="s">
        <v>562</v>
      </c>
      <c r="C40" s="511"/>
      <c r="D40" s="511"/>
      <c r="E40" s="512"/>
      <c r="F40" s="497">
        <f>matriz!I15</f>
        <v>32000</v>
      </c>
      <c r="G40" s="431"/>
      <c r="H40" s="431"/>
      <c r="I40" s="431"/>
      <c r="J40" s="525"/>
      <c r="K40" s="1647"/>
      <c r="L40" s="1648"/>
      <c r="M40" s="809" t="s">
        <v>803</v>
      </c>
      <c r="N40" s="815" t="s">
        <v>526</v>
      </c>
      <c r="O40" s="810"/>
      <c r="P40" s="809" t="s">
        <v>485</v>
      </c>
      <c r="Q40" s="810"/>
      <c r="R40" s="819" t="s">
        <v>490</v>
      </c>
      <c r="S40" s="819"/>
      <c r="T40" s="811"/>
      <c r="U40" s="458"/>
      <c r="V40" s="458"/>
      <c r="W40" s="450"/>
      <c r="X40" s="450"/>
      <c r="Y40" s="575"/>
      <c r="Z40" s="575"/>
      <c r="AA40" s="575"/>
      <c r="AB40" s="575"/>
      <c r="AC40" s="575"/>
      <c r="AD40" s="575"/>
      <c r="AE40" s="1666" t="s">
        <v>292</v>
      </c>
      <c r="AF40" s="1667"/>
      <c r="AG40" s="284" t="s">
        <v>21</v>
      </c>
      <c r="AH40" s="284" t="s">
        <v>368</v>
      </c>
      <c r="AI40" s="284" t="s">
        <v>369</v>
      </c>
      <c r="AJ40" s="284" t="s">
        <v>370</v>
      </c>
      <c r="AK40" s="284" t="s">
        <v>371</v>
      </c>
      <c r="AL40" s="285" t="s">
        <v>372</v>
      </c>
      <c r="AM40" s="285" t="s">
        <v>373</v>
      </c>
      <c r="AN40" s="285" t="s">
        <v>455</v>
      </c>
      <c r="AO40" s="298" t="s">
        <v>456</v>
      </c>
      <c r="AP40" s="796" t="s">
        <v>893</v>
      </c>
      <c r="AQ40" s="796"/>
      <c r="AR40" s="796"/>
      <c r="AS40" s="1113" t="s">
        <v>1046</v>
      </c>
      <c r="AT40" s="1114"/>
      <c r="AU40" s="1115"/>
      <c r="AV40" s="1116" t="s">
        <v>894</v>
      </c>
      <c r="AW40" s="1117"/>
      <c r="AX40" s="1113"/>
      <c r="AY40" s="1114"/>
      <c r="AZ40" s="1115"/>
      <c r="BA40" s="961" t="s">
        <v>911</v>
      </c>
      <c r="BB40" s="958"/>
      <c r="BC40" s="982"/>
      <c r="BD40" s="982"/>
      <c r="BE40" s="1490"/>
      <c r="BF40" s="1490"/>
      <c r="BG40" s="1490"/>
      <c r="BH40" s="1490"/>
      <c r="BI40" s="1490"/>
      <c r="BJ40" s="1859"/>
      <c r="BK40" s="1796"/>
      <c r="BL40" s="1797"/>
      <c r="BM40" s="1797"/>
      <c r="BN40" s="1797"/>
      <c r="BO40" s="1797"/>
      <c r="BP40" s="1798"/>
      <c r="BQ40" s="1491" t="s">
        <v>72</v>
      </c>
      <c r="BR40" s="1491"/>
      <c r="BS40" s="1491"/>
      <c r="BT40" s="1491"/>
      <c r="BU40" s="1491"/>
      <c r="BV40" s="1491"/>
      <c r="BW40" s="1491"/>
      <c r="BX40" s="1491"/>
      <c r="BY40" s="1491"/>
      <c r="BZ40" s="1441"/>
      <c r="CA40" s="1442"/>
      <c r="CB40" s="1504"/>
      <c r="CC40" s="1504"/>
      <c r="CD40" s="1504"/>
      <c r="CE40" s="1504"/>
      <c r="CF40" s="1504"/>
      <c r="CG40" s="1504"/>
      <c r="CH40" s="1504"/>
      <c r="CI40" s="1505"/>
      <c r="CJ40" s="1904"/>
      <c r="CK40" s="1905"/>
      <c r="CL40" s="1460" t="s">
        <v>1100</v>
      </c>
      <c r="CM40" s="1461"/>
      <c r="CN40" s="1461"/>
      <c r="CO40" s="1461"/>
      <c r="CP40" s="1461"/>
      <c r="CQ40" s="1461"/>
      <c r="CR40" s="1461"/>
      <c r="CS40" s="1462"/>
      <c r="CT40" s="1954"/>
      <c r="CU40" s="1955"/>
      <c r="CV40" s="1479"/>
      <c r="CW40" s="1480"/>
      <c r="CX40" s="1480"/>
      <c r="CY40" s="1480"/>
      <c r="CZ40" s="1480"/>
      <c r="DA40" s="1480"/>
      <c r="DB40" s="1480"/>
      <c r="DC40" s="1481"/>
      <c r="DD40" s="1402"/>
      <c r="DE40" s="1268"/>
      <c r="DF40" s="439" t="s">
        <v>716</v>
      </c>
      <c r="DG40" s="440"/>
      <c r="DH40" s="440"/>
      <c r="DI40" s="440"/>
      <c r="DJ40" s="440"/>
      <c r="DK40" s="440"/>
      <c r="DL40" s="440"/>
      <c r="DM40" s="726"/>
      <c r="DN40" s="1370"/>
      <c r="DO40" s="1371"/>
      <c r="DP40" s="271"/>
      <c r="DQ40" s="886"/>
      <c r="DR40" s="886"/>
      <c r="DS40" s="886"/>
      <c r="DT40" s="886"/>
      <c r="DU40" s="886"/>
      <c r="DV40" s="886"/>
      <c r="DW40" s="887"/>
    </row>
    <row r="41" spans="1:127" ht="15" customHeight="1" thickTop="1" thickBot="1">
      <c r="A41" s="411" t="s">
        <v>737</v>
      </c>
      <c r="B41" s="511" t="s">
        <v>516</v>
      </c>
      <c r="C41" s="511"/>
      <c r="D41" s="511"/>
      <c r="E41" s="512"/>
      <c r="F41" s="429">
        <f>matriz!I16</f>
        <v>0.58333333333333337</v>
      </c>
      <c r="G41" s="430"/>
      <c r="H41" s="430"/>
      <c r="I41" s="430"/>
      <c r="J41" s="527"/>
      <c r="K41" s="817"/>
      <c r="L41" s="818"/>
      <c r="M41" s="460" t="s">
        <v>745</v>
      </c>
      <c r="N41" s="330"/>
      <c r="O41" s="331"/>
      <c r="P41" s="447" t="s">
        <v>525</v>
      </c>
      <c r="Q41" s="448" t="s">
        <v>527</v>
      </c>
      <c r="R41" s="819"/>
      <c r="S41" s="819"/>
      <c r="T41" s="811"/>
      <c r="U41" s="1209" t="s">
        <v>806</v>
      </c>
      <c r="V41" s="1673"/>
      <c r="W41" s="1210" t="s">
        <v>861</v>
      </c>
      <c r="X41" s="1211"/>
      <c r="Y41" s="1211"/>
      <c r="Z41" s="1211"/>
      <c r="AA41" s="1211"/>
      <c r="AB41" s="1211"/>
      <c r="AC41" s="1211"/>
      <c r="AD41" s="995"/>
      <c r="AE41" s="326" t="s">
        <v>379</v>
      </c>
      <c r="AF41" s="265"/>
      <c r="AG41" s="278" t="s">
        <v>443</v>
      </c>
      <c r="AH41" s="278" t="s">
        <v>443</v>
      </c>
      <c r="AI41" s="279" t="s">
        <v>443</v>
      </c>
      <c r="AJ41" s="279" t="s">
        <v>443</v>
      </c>
      <c r="AK41" s="279" t="s">
        <v>443</v>
      </c>
      <c r="AL41" s="1942" t="s">
        <v>483</v>
      </c>
      <c r="AM41" s="1943"/>
      <c r="AN41" s="1943"/>
      <c r="AO41" s="1943"/>
      <c r="AP41" s="796" t="s">
        <v>895</v>
      </c>
      <c r="AQ41" s="796"/>
      <c r="AR41" s="796"/>
      <c r="AS41" s="1113" t="s">
        <v>1046</v>
      </c>
      <c r="AT41" s="1114"/>
      <c r="AU41" s="1115"/>
      <c r="AV41" s="1116" t="s">
        <v>894</v>
      </c>
      <c r="AW41" s="1117"/>
      <c r="AX41" s="1113"/>
      <c r="AY41" s="1114"/>
      <c r="AZ41" s="1115"/>
      <c r="BA41" s="1540" t="s">
        <v>912</v>
      </c>
      <c r="BB41" s="1541"/>
      <c r="BC41" s="1554" t="str">
        <f>matriz!D107</f>
        <v>Blindados</v>
      </c>
      <c r="BD41" s="1554"/>
      <c r="BE41" s="1490" t="s">
        <v>565</v>
      </c>
      <c r="BF41" s="1490"/>
      <c r="BG41" s="1490" t="str">
        <f>BG39</f>
        <v>Blindados</v>
      </c>
      <c r="BH41" s="1490"/>
      <c r="BI41" s="1490"/>
      <c r="BJ41" s="1859"/>
      <c r="BK41" s="1796"/>
      <c r="BL41" s="1797"/>
      <c r="BM41" s="1797"/>
      <c r="BN41" s="1797"/>
      <c r="BO41" s="1797"/>
      <c r="BP41" s="1798"/>
      <c r="BQ41" s="1492"/>
      <c r="BR41" s="1492"/>
      <c r="BS41" s="1492"/>
      <c r="BT41" s="1492"/>
      <c r="BU41" s="1492"/>
      <c r="BV41" s="1492"/>
      <c r="BW41" s="1492"/>
      <c r="BX41" s="1492"/>
      <c r="BY41" s="1492"/>
      <c r="BZ41" s="1441"/>
      <c r="CA41" s="1442"/>
      <c r="CB41" s="1436" t="s">
        <v>618</v>
      </c>
      <c r="CC41" s="1501"/>
      <c r="CD41" s="1501"/>
      <c r="CE41" s="1501"/>
      <c r="CF41" s="1501"/>
      <c r="CG41" s="1501"/>
      <c r="CH41" s="1501"/>
      <c r="CI41" s="1501"/>
      <c r="CJ41" s="1904"/>
      <c r="CK41" s="1905"/>
      <c r="CL41" s="1476"/>
      <c r="CM41" s="1477"/>
      <c r="CN41" s="1477"/>
      <c r="CO41" s="1477"/>
      <c r="CP41" s="1477"/>
      <c r="CQ41" s="1477"/>
      <c r="CR41" s="1477"/>
      <c r="CS41" s="1478"/>
      <c r="CT41" s="1466" t="s">
        <v>793</v>
      </c>
      <c r="CU41" s="1467"/>
      <c r="CV41" s="484" t="s">
        <v>794</v>
      </c>
      <c r="CW41" s="485"/>
      <c r="CX41" s="485"/>
      <c r="CY41" s="485"/>
      <c r="CZ41" s="1468" t="s">
        <v>785</v>
      </c>
      <c r="DA41" s="1468"/>
      <c r="DB41" s="1469" t="s">
        <v>1035</v>
      </c>
      <c r="DC41" s="1469"/>
      <c r="DD41" s="1402"/>
      <c r="DE41" s="1268"/>
      <c r="DF41" s="439" t="s">
        <v>717</v>
      </c>
      <c r="DG41" s="440"/>
      <c r="DH41" s="440"/>
      <c r="DI41" s="440"/>
      <c r="DJ41" s="440"/>
      <c r="DK41" s="440"/>
      <c r="DL41" s="440"/>
      <c r="DM41" s="726"/>
      <c r="DN41" s="1370"/>
      <c r="DO41" s="1371"/>
      <c r="DP41" s="271" t="s">
        <v>1168</v>
      </c>
      <c r="DQ41" s="888"/>
      <c r="DR41" s="888"/>
      <c r="DS41" s="888"/>
      <c r="DT41" s="888"/>
      <c r="DU41" s="888"/>
      <c r="DV41" s="888"/>
      <c r="DW41" s="889"/>
    </row>
    <row r="42" spans="1:127" ht="15" customHeight="1" thickTop="1" thickBot="1">
      <c r="A42" s="412" t="s">
        <v>738</v>
      </c>
      <c r="B42" s="425" t="s">
        <v>736</v>
      </c>
      <c r="C42" s="425"/>
      <c r="D42" s="425"/>
      <c r="E42" s="426"/>
      <c r="F42" s="427">
        <f>matriz!I17</f>
        <v>0.54166666666666663</v>
      </c>
      <c r="G42" s="428"/>
      <c r="H42" s="428"/>
      <c r="I42" s="428"/>
      <c r="J42" s="528"/>
      <c r="K42" s="1727" t="s">
        <v>447</v>
      </c>
      <c r="L42" s="1233"/>
      <c r="M42" s="1728" t="str">
        <f>F35</f>
        <v>Nilton Santos</v>
      </c>
      <c r="N42" s="1729"/>
      <c r="O42" s="1730"/>
      <c r="P42" s="1728" t="str">
        <f>F36</f>
        <v>Rua José dos Reis 425, Engenho de Dentro-RJ</v>
      </c>
      <c r="Q42" s="1729"/>
      <c r="R42" s="1729"/>
      <c r="S42" s="1729"/>
      <c r="T42" s="1730"/>
      <c r="U42" s="1742" t="s">
        <v>750</v>
      </c>
      <c r="V42" s="1355"/>
      <c r="W42" s="583" t="s">
        <v>858</v>
      </c>
      <c r="X42" s="584" t="s">
        <v>854</v>
      </c>
      <c r="Y42" s="1748" t="s">
        <v>827</v>
      </c>
      <c r="Z42" s="1749"/>
      <c r="AA42" s="1749"/>
      <c r="AB42" s="1749"/>
      <c r="AC42" s="1749"/>
      <c r="AD42" s="1750"/>
      <c r="AE42" s="326" t="s">
        <v>380</v>
      </c>
      <c r="AF42" s="265"/>
      <c r="AG42" s="278" t="s">
        <v>442</v>
      </c>
      <c r="AH42" s="278" t="s">
        <v>376</v>
      </c>
      <c r="AI42" s="279" t="s">
        <v>442</v>
      </c>
      <c r="AJ42" s="279" t="s">
        <v>442</v>
      </c>
      <c r="AK42" s="279" t="s">
        <v>443</v>
      </c>
      <c r="AL42" s="1944"/>
      <c r="AM42" s="1945"/>
      <c r="AN42" s="1945"/>
      <c r="AO42" s="1945"/>
      <c r="AP42" s="604"/>
      <c r="AQ42" s="652"/>
      <c r="AR42" s="652"/>
      <c r="AS42" s="653"/>
      <c r="AT42" s="653"/>
      <c r="AU42" s="653"/>
      <c r="AV42" s="653"/>
      <c r="AW42" s="653"/>
      <c r="AX42" s="653"/>
      <c r="AY42" s="653"/>
      <c r="AZ42" s="603"/>
      <c r="BA42" s="1540" t="s">
        <v>913</v>
      </c>
      <c r="BB42" s="1541"/>
      <c r="BC42" s="1542" t="str">
        <f>matriz!D108</f>
        <v xml:space="preserve"> 82 orientadores - NORTE SUL, LESTE E OESTE</v>
      </c>
      <c r="BD42" s="1543"/>
      <c r="BE42" s="1543"/>
      <c r="BF42" s="1543"/>
      <c r="BG42" s="1543"/>
      <c r="BH42" s="1543"/>
      <c r="BI42" s="1544"/>
      <c r="BJ42" s="1859"/>
      <c r="BK42" s="1796"/>
      <c r="BL42" s="1797"/>
      <c r="BM42" s="1797"/>
      <c r="BN42" s="1797"/>
      <c r="BO42" s="1797"/>
      <c r="BP42" s="1798"/>
      <c r="BQ42" s="1555" t="s">
        <v>189</v>
      </c>
      <c r="BR42" s="1555"/>
      <c r="BS42" s="1555"/>
      <c r="BT42" s="1555"/>
      <c r="BU42" s="1555"/>
      <c r="BV42" s="1555"/>
      <c r="BW42" s="1555"/>
      <c r="BX42" s="1555"/>
      <c r="BY42" s="1555"/>
      <c r="BZ42" s="1441"/>
      <c r="CA42" s="1442"/>
      <c r="CB42" s="2017" t="s">
        <v>619</v>
      </c>
      <c r="CC42" s="2017"/>
      <c r="CD42" s="2017"/>
      <c r="CE42" s="2017"/>
      <c r="CF42" s="2017"/>
      <c r="CG42" s="2017"/>
      <c r="CH42" s="2017"/>
      <c r="CI42" s="2018"/>
      <c r="CJ42" s="1904"/>
      <c r="CK42" s="1905"/>
      <c r="CL42" s="1476" t="s">
        <v>1101</v>
      </c>
      <c r="CM42" s="1477"/>
      <c r="CN42" s="1477"/>
      <c r="CO42" s="1477"/>
      <c r="CP42" s="1477"/>
      <c r="CQ42" s="1477"/>
      <c r="CR42" s="1477"/>
      <c r="CS42" s="1478"/>
      <c r="CT42" s="1420"/>
      <c r="CU42" s="1286"/>
      <c r="CV42" s="1411" t="s">
        <v>990</v>
      </c>
      <c r="CW42" s="1412"/>
      <c r="CX42" s="1412"/>
      <c r="CY42" s="1412"/>
      <c r="CZ42" s="1412"/>
      <c r="DA42" s="1412"/>
      <c r="DB42" s="1412"/>
      <c r="DC42" s="1413"/>
      <c r="DD42" s="1402"/>
      <c r="DE42" s="1268"/>
      <c r="DF42" s="439" t="s">
        <v>718</v>
      </c>
      <c r="DG42" s="440"/>
      <c r="DH42" s="440"/>
      <c r="DI42" s="440"/>
      <c r="DJ42" s="440"/>
      <c r="DK42" s="440"/>
      <c r="DL42" s="440"/>
      <c r="DM42" s="726"/>
      <c r="DN42" s="1372"/>
      <c r="DO42" s="1373"/>
      <c r="DP42" s="890"/>
      <c r="DQ42" s="891"/>
      <c r="DR42" s="891"/>
      <c r="DS42" s="891"/>
      <c r="DT42" s="891"/>
      <c r="DU42" s="891"/>
      <c r="DV42" s="891"/>
      <c r="DW42" s="892"/>
    </row>
    <row r="43" spans="1:127" ht="15" customHeight="1" thickTop="1" thickBot="1">
      <c r="A43" s="327"/>
      <c r="B43" s="322"/>
      <c r="C43" s="322"/>
      <c r="D43" s="322"/>
      <c r="E43" s="322"/>
      <c r="F43" s="323"/>
      <c r="G43" s="323"/>
      <c r="H43" s="323"/>
      <c r="I43" s="323"/>
      <c r="J43" s="323"/>
      <c r="K43" s="1401" t="s">
        <v>640</v>
      </c>
      <c r="L43" s="1266"/>
      <c r="M43" s="1751" t="s">
        <v>545</v>
      </c>
      <c r="N43" s="1752"/>
      <c r="O43" s="1752"/>
      <c r="P43" s="1753"/>
      <c r="Q43" s="495" t="s">
        <v>530</v>
      </c>
      <c r="R43" s="496"/>
      <c r="S43" s="1740">
        <f>matriz!N14</f>
        <v>44699</v>
      </c>
      <c r="T43" s="1741"/>
      <c r="U43" s="1743"/>
      <c r="V43" s="1357"/>
      <c r="W43" s="368" t="s">
        <v>862</v>
      </c>
      <c r="X43" s="582">
        <f>matriz!D78</f>
        <v>5</v>
      </c>
      <c r="Y43" s="1613" t="str">
        <f>matriz!E78</f>
        <v>central, oeste 3330, camarote, leste 330 e oeste camarote</v>
      </c>
      <c r="Z43" s="1613"/>
      <c r="AA43" s="1613"/>
      <c r="AB43" s="1613"/>
      <c r="AC43" s="1613"/>
      <c r="AD43" s="1613"/>
      <c r="AE43" s="326" t="s">
        <v>381</v>
      </c>
      <c r="AF43" s="265"/>
      <c r="AG43" s="278" t="s">
        <v>442</v>
      </c>
      <c r="AH43" s="278" t="s">
        <v>376</v>
      </c>
      <c r="AI43" s="279" t="s">
        <v>442</v>
      </c>
      <c r="AJ43" s="279" t="s">
        <v>442</v>
      </c>
      <c r="AK43" s="279" t="s">
        <v>443</v>
      </c>
      <c r="AL43" s="1946"/>
      <c r="AM43" s="1947"/>
      <c r="AN43" s="1947"/>
      <c r="AO43" s="1947"/>
      <c r="AP43" s="970" t="s">
        <v>834</v>
      </c>
      <c r="AQ43" s="1016" t="s">
        <v>761</v>
      </c>
      <c r="AR43" s="1017"/>
      <c r="AS43" s="1017"/>
      <c r="AT43" s="1017"/>
      <c r="AU43" s="1017"/>
      <c r="AV43" s="1018"/>
      <c r="AW43" s="645" t="s">
        <v>758</v>
      </c>
      <c r="AX43" s="645" t="s">
        <v>561</v>
      </c>
      <c r="AY43" s="645" t="s">
        <v>759</v>
      </c>
      <c r="AZ43" s="645" t="s">
        <v>760</v>
      </c>
      <c r="BA43" s="710"/>
      <c r="BB43" s="711"/>
      <c r="BC43" s="711"/>
      <c r="BD43" s="711"/>
      <c r="BE43" s="711"/>
      <c r="BF43" s="711"/>
      <c r="BG43" s="711"/>
      <c r="BH43" s="711"/>
      <c r="BI43" s="712"/>
      <c r="BJ43" s="1859"/>
      <c r="BK43" s="1796"/>
      <c r="BL43" s="1797"/>
      <c r="BM43" s="1797"/>
      <c r="BN43" s="1797"/>
      <c r="BO43" s="1797"/>
      <c r="BP43" s="1798"/>
      <c r="BQ43" s="2008" t="s">
        <v>2</v>
      </c>
      <c r="BR43" s="1658" t="s">
        <v>137</v>
      </c>
      <c r="BS43" s="1658" t="s">
        <v>140</v>
      </c>
      <c r="BT43" s="1660" t="s">
        <v>141</v>
      </c>
      <c r="BU43" s="1614" t="s">
        <v>84</v>
      </c>
      <c r="BV43" s="1614"/>
      <c r="BW43" s="1614"/>
      <c r="BX43" s="1614"/>
      <c r="BY43" s="1615"/>
      <c r="BZ43" s="1441"/>
      <c r="CA43" s="1442"/>
      <c r="CB43" s="2019"/>
      <c r="CC43" s="2019"/>
      <c r="CD43" s="2019"/>
      <c r="CE43" s="2019"/>
      <c r="CF43" s="2019"/>
      <c r="CG43" s="2019"/>
      <c r="CH43" s="2019"/>
      <c r="CI43" s="2020"/>
      <c r="CJ43" s="1904"/>
      <c r="CK43" s="1905"/>
      <c r="CL43" s="1476"/>
      <c r="CM43" s="1477"/>
      <c r="CN43" s="1477"/>
      <c r="CO43" s="1477"/>
      <c r="CP43" s="1477"/>
      <c r="CQ43" s="1477"/>
      <c r="CR43" s="1477"/>
      <c r="CS43" s="1478"/>
      <c r="CT43" s="1421"/>
      <c r="CU43" s="1288"/>
      <c r="CV43" s="1414"/>
      <c r="CW43" s="1415"/>
      <c r="CX43" s="1415"/>
      <c r="CY43" s="1415"/>
      <c r="CZ43" s="1415"/>
      <c r="DA43" s="1415"/>
      <c r="DB43" s="1415"/>
      <c r="DC43" s="1416"/>
      <c r="DD43" s="1403"/>
      <c r="DE43" s="1270"/>
      <c r="DF43" s="441" t="s">
        <v>1092</v>
      </c>
      <c r="DG43" s="442"/>
      <c r="DH43" s="442"/>
      <c r="DI43" s="442"/>
      <c r="DJ43" s="442"/>
      <c r="DK43" s="442"/>
      <c r="DL43" s="442"/>
      <c r="DM43" s="727"/>
      <c r="DN43" s="893"/>
      <c r="DO43" s="894"/>
      <c r="DP43" s="766"/>
      <c r="DQ43" s="895"/>
      <c r="DR43" s="895"/>
      <c r="DS43" s="895"/>
      <c r="DT43" s="895"/>
      <c r="DU43" s="895"/>
      <c r="DV43" s="895"/>
      <c r="DW43" s="768"/>
    </row>
    <row r="44" spans="1:127" ht="15" customHeight="1" thickTop="1" thickBot="1">
      <c r="A44" s="327"/>
      <c r="B44" s="300"/>
      <c r="C44" s="300"/>
      <c r="D44" s="300"/>
      <c r="E44" s="300"/>
      <c r="F44" s="1760"/>
      <c r="G44" s="1760"/>
      <c r="H44" s="1760"/>
      <c r="I44" s="1760"/>
      <c r="J44" s="328"/>
      <c r="K44" s="1402"/>
      <c r="L44" s="1268"/>
      <c r="M44" s="1751" t="s">
        <v>638</v>
      </c>
      <c r="N44" s="1752"/>
      <c r="O44" s="1752"/>
      <c r="P44" s="1753"/>
      <c r="Q44" s="505" t="s">
        <v>530</v>
      </c>
      <c r="R44" s="506"/>
      <c r="S44" s="1746">
        <f>matriz!P14</f>
        <v>44925</v>
      </c>
      <c r="T44" s="1747"/>
      <c r="U44" s="1743"/>
      <c r="V44" s="1357"/>
      <c r="W44" s="373" t="s">
        <v>863</v>
      </c>
      <c r="X44" s="582">
        <f>matriz!D79</f>
        <v>15</v>
      </c>
      <c r="Y44" s="1613">
        <f>matriz!E79</f>
        <v>0</v>
      </c>
      <c r="Z44" s="1613"/>
      <c r="AA44" s="1613"/>
      <c r="AB44" s="1613"/>
      <c r="AC44" s="1613"/>
      <c r="AD44" s="1613"/>
      <c r="AP44" s="971"/>
      <c r="AQ44" s="654" t="s">
        <v>753</v>
      </c>
      <c r="AR44" s="1019" t="str">
        <f>matriz!C44</f>
        <v>ANEXO</v>
      </c>
      <c r="AS44" s="1020"/>
      <c r="AT44" s="1020"/>
      <c r="AU44" s="1020"/>
      <c r="AV44" s="1021"/>
      <c r="AW44" s="534"/>
      <c r="AX44" s="534"/>
      <c r="AY44" s="535"/>
      <c r="AZ44" s="535"/>
      <c r="BA44" s="710"/>
      <c r="BB44" s="711"/>
      <c r="BC44" s="711"/>
      <c r="BD44" s="711"/>
      <c r="BE44" s="711"/>
      <c r="BF44" s="711"/>
      <c r="BG44" s="711"/>
      <c r="BH44" s="711"/>
      <c r="BI44" s="712"/>
      <c r="BJ44" s="1859"/>
      <c r="BK44" s="1796"/>
      <c r="BL44" s="1797"/>
      <c r="BM44" s="1797"/>
      <c r="BN44" s="1797"/>
      <c r="BO44" s="1797"/>
      <c r="BP44" s="1798"/>
      <c r="BQ44" s="2009"/>
      <c r="BR44" s="1659"/>
      <c r="BS44" s="1659"/>
      <c r="BT44" s="1661"/>
      <c r="BU44" s="1616"/>
      <c r="BV44" s="1616"/>
      <c r="BW44" s="1616"/>
      <c r="BX44" s="1616"/>
      <c r="BY44" s="1617"/>
      <c r="BZ44" s="1441"/>
      <c r="CA44" s="1442"/>
      <c r="CB44" s="1117" t="s">
        <v>620</v>
      </c>
      <c r="CC44" s="1956"/>
      <c r="CD44" s="1956"/>
      <c r="CE44" s="1956"/>
      <c r="CF44" s="1956"/>
      <c r="CG44" s="1956"/>
      <c r="CH44" s="1956"/>
      <c r="CI44" s="1956"/>
      <c r="CJ44" s="1904"/>
      <c r="CK44" s="1905"/>
      <c r="CL44" s="1408" t="s">
        <v>1179</v>
      </c>
      <c r="CM44" s="1409"/>
      <c r="CN44" s="1409"/>
      <c r="CO44" s="1409"/>
      <c r="CP44" s="1409"/>
      <c r="CQ44" s="1409"/>
      <c r="CR44" s="1409"/>
      <c r="CS44" s="1410"/>
      <c r="CT44" s="1422"/>
      <c r="CU44" s="1290"/>
      <c r="CV44" s="1417"/>
      <c r="CW44" s="1418"/>
      <c r="CX44" s="1418"/>
      <c r="CY44" s="1418"/>
      <c r="CZ44" s="1418"/>
      <c r="DA44" s="1418"/>
      <c r="DB44" s="1418"/>
      <c r="DC44" s="1419"/>
      <c r="DD44" s="1951" t="s">
        <v>670</v>
      </c>
      <c r="DE44" s="1264"/>
      <c r="DF44" s="1985" t="s">
        <v>705</v>
      </c>
      <c r="DG44" s="1986"/>
      <c r="DH44" s="1986"/>
      <c r="DI44" s="1986"/>
      <c r="DJ44" s="1986"/>
      <c r="DK44" s="1986"/>
      <c r="DL44" s="1986"/>
      <c r="DM44" s="1987"/>
      <c r="DN44" s="893"/>
      <c r="DO44" s="894"/>
      <c r="DP44" s="766"/>
      <c r="DQ44" s="895"/>
      <c r="DR44" s="895"/>
      <c r="DS44" s="895"/>
      <c r="DT44" s="895"/>
      <c r="DU44" s="895"/>
      <c r="DV44" s="895"/>
      <c r="DW44" s="768"/>
    </row>
    <row r="45" spans="1:127" ht="15" customHeight="1" thickTop="1" thickBot="1">
      <c r="A45" s="1761"/>
      <c r="B45" s="1761"/>
      <c r="C45" s="1761"/>
      <c r="D45" s="1761"/>
      <c r="E45" s="1761"/>
      <c r="F45" s="1761"/>
      <c r="G45" s="1761"/>
      <c r="H45" s="1761"/>
      <c r="I45" s="1761"/>
      <c r="J45" s="1761"/>
      <c r="K45" s="1402"/>
      <c r="L45" s="1268"/>
      <c r="M45" s="1751" t="s">
        <v>546</v>
      </c>
      <c r="N45" s="1752"/>
      <c r="O45" s="1752"/>
      <c r="P45" s="1753"/>
      <c r="Q45" s="505" t="s">
        <v>530</v>
      </c>
      <c r="R45" s="506"/>
      <c r="S45" s="1740" t="str">
        <f>matriz!T14</f>
        <v>2023.</v>
      </c>
      <c r="T45" s="1741"/>
      <c r="U45" s="1743"/>
      <c r="V45" s="1357"/>
      <c r="W45" s="474" t="s">
        <v>856</v>
      </c>
      <c r="X45" s="476">
        <f>matriz!D80</f>
        <v>3</v>
      </c>
      <c r="Y45" s="1098">
        <f>matriz!E80</f>
        <v>0</v>
      </c>
      <c r="Z45" s="1098"/>
      <c r="AA45" s="1098"/>
      <c r="AB45" s="1098"/>
      <c r="AC45" s="1098"/>
      <c r="AD45" s="1098"/>
      <c r="AE45" s="1670" t="s">
        <v>459</v>
      </c>
      <c r="AF45" s="1671"/>
      <c r="AG45" s="1636" t="s">
        <v>474</v>
      </c>
      <c r="AH45" s="1637"/>
      <c r="AI45" s="1638" t="s">
        <v>374</v>
      </c>
      <c r="AJ45" s="1639"/>
      <c r="AK45" s="1640"/>
      <c r="AL45" s="1672" t="s">
        <v>382</v>
      </c>
      <c r="AM45" s="1670"/>
      <c r="AN45" s="1670"/>
      <c r="AO45" s="1670"/>
      <c r="AP45" s="971"/>
      <c r="AQ45" s="654" t="s">
        <v>839</v>
      </c>
      <c r="AR45" s="1019" t="str">
        <f>matriz!C45</f>
        <v>ANEXO</v>
      </c>
      <c r="AS45" s="1020"/>
      <c r="AT45" s="1020"/>
      <c r="AU45" s="1020"/>
      <c r="AV45" s="1021"/>
      <c r="AW45" s="534"/>
      <c r="AX45" s="534"/>
      <c r="AY45" s="535"/>
      <c r="AZ45" s="535"/>
      <c r="BA45" s="710"/>
      <c r="BB45" s="711"/>
      <c r="BC45" s="711"/>
      <c r="BD45" s="711"/>
      <c r="BE45" s="711"/>
      <c r="BF45" s="711"/>
      <c r="BG45" s="711"/>
      <c r="BH45" s="711"/>
      <c r="BI45" s="712"/>
      <c r="BJ45" s="1859"/>
      <c r="BK45" s="1796"/>
      <c r="BL45" s="1797"/>
      <c r="BM45" s="1797"/>
      <c r="BN45" s="1797"/>
      <c r="BO45" s="1797"/>
      <c r="BP45" s="1798"/>
      <c r="BQ45" s="1813" t="s">
        <v>143</v>
      </c>
      <c r="BR45" s="1805" t="s">
        <v>136</v>
      </c>
      <c r="BS45" s="1805" t="s">
        <v>138</v>
      </c>
      <c r="BT45" s="1805" t="s">
        <v>139</v>
      </c>
      <c r="BU45" s="1877" t="s">
        <v>591</v>
      </c>
      <c r="BV45" s="1879" t="s">
        <v>589</v>
      </c>
      <c r="BW45" s="1879" t="s">
        <v>590</v>
      </c>
      <c r="BX45" s="1654" t="s">
        <v>83</v>
      </c>
      <c r="BY45" s="1655"/>
      <c r="BZ45" s="1441"/>
      <c r="CA45" s="1442"/>
      <c r="CB45" s="1482" t="s">
        <v>1098</v>
      </c>
      <c r="CC45" s="1482"/>
      <c r="CD45" s="1482"/>
      <c r="CE45" s="1482"/>
      <c r="CF45" s="1482"/>
      <c r="CG45" s="1482"/>
      <c r="CH45" s="1482"/>
      <c r="CI45" s="1483"/>
      <c r="CJ45" s="1904"/>
      <c r="CK45" s="1905"/>
      <c r="CL45" s="1408" t="s">
        <v>1180</v>
      </c>
      <c r="CM45" s="1409"/>
      <c r="CN45" s="1409"/>
      <c r="CO45" s="1409"/>
      <c r="CP45" s="1409"/>
      <c r="CQ45" s="1409"/>
      <c r="CR45" s="1409"/>
      <c r="CS45" s="1410"/>
      <c r="CT45" s="1466" t="s">
        <v>1073</v>
      </c>
      <c r="CU45" s="1467"/>
      <c r="CV45" s="484" t="s">
        <v>1071</v>
      </c>
      <c r="CW45" s="485"/>
      <c r="CX45" s="485"/>
      <c r="CY45" s="485"/>
      <c r="CZ45" s="1468" t="s">
        <v>785</v>
      </c>
      <c r="DA45" s="1468"/>
      <c r="DB45" s="1469" t="s">
        <v>1072</v>
      </c>
      <c r="DC45" s="1469"/>
      <c r="DD45" s="1401" t="s">
        <v>719</v>
      </c>
      <c r="DE45" s="1266"/>
      <c r="DF45" s="418" t="str">
        <f>matriz!N70</f>
        <v>Fonte Clima tempo RJ;</v>
      </c>
      <c r="DG45" s="419"/>
      <c r="DH45" s="419"/>
      <c r="DI45" s="419"/>
      <c r="DJ45" s="419"/>
      <c r="DK45" s="419"/>
      <c r="DL45" s="419"/>
      <c r="DM45" s="420"/>
      <c r="DN45" s="893"/>
      <c r="DO45" s="894"/>
      <c r="DP45" s="766"/>
      <c r="DQ45" s="895"/>
      <c r="DR45" s="895"/>
      <c r="DS45" s="895"/>
      <c r="DT45" s="895"/>
      <c r="DU45" s="895"/>
      <c r="DV45" s="895"/>
      <c r="DW45" s="768"/>
    </row>
    <row r="46" spans="1:127" ht="15" customHeight="1" thickTop="1" thickBot="1">
      <c r="A46" s="305"/>
      <c r="B46" s="324"/>
      <c r="C46" s="324"/>
      <c r="D46" s="324"/>
      <c r="E46" s="324"/>
      <c r="F46" s="324"/>
      <c r="G46" s="324"/>
      <c r="H46" s="324"/>
      <c r="I46" s="324"/>
      <c r="J46" s="324"/>
      <c r="K46" s="1402"/>
      <c r="L46" s="1268"/>
      <c r="M46" s="1751" t="s">
        <v>547</v>
      </c>
      <c r="N46" s="1752"/>
      <c r="O46" s="1752"/>
      <c r="P46" s="1753"/>
      <c r="Q46" s="495" t="s">
        <v>530</v>
      </c>
      <c r="R46" s="496"/>
      <c r="S46" s="1740" t="str">
        <f>matriz!R14</f>
        <v>2023.</v>
      </c>
      <c r="T46" s="1741"/>
      <c r="U46" s="1743"/>
      <c r="V46" s="1357"/>
      <c r="W46" s="408" t="s">
        <v>855</v>
      </c>
      <c r="X46" s="582">
        <f>matriz!D81</f>
        <v>3</v>
      </c>
      <c r="Y46" s="1362">
        <f>matriz!E81</f>
        <v>0</v>
      </c>
      <c r="Z46" s="1362"/>
      <c r="AA46" s="1362"/>
      <c r="AB46" s="1362"/>
      <c r="AC46" s="1362"/>
      <c r="AD46" s="1362"/>
      <c r="AE46" s="1643" t="s">
        <v>292</v>
      </c>
      <c r="AF46" s="1644"/>
      <c r="AG46" s="282" t="s">
        <v>21</v>
      </c>
      <c r="AH46" s="282" t="s">
        <v>368</v>
      </c>
      <c r="AI46" s="282" t="s">
        <v>369</v>
      </c>
      <c r="AJ46" s="282" t="s">
        <v>370</v>
      </c>
      <c r="AK46" s="282" t="s">
        <v>371</v>
      </c>
      <c r="AL46" s="283" t="s">
        <v>372</v>
      </c>
      <c r="AM46" s="283" t="s">
        <v>373</v>
      </c>
      <c r="AN46" s="283" t="s">
        <v>453</v>
      </c>
      <c r="AO46" s="299" t="s">
        <v>454</v>
      </c>
      <c r="AP46" s="971"/>
      <c r="AQ46" s="654" t="s">
        <v>754</v>
      </c>
      <c r="AR46" s="1019" t="str">
        <f>matriz!C46</f>
        <v>ANEXO</v>
      </c>
      <c r="AS46" s="1020"/>
      <c r="AT46" s="1020"/>
      <c r="AU46" s="1020"/>
      <c r="AV46" s="1021"/>
      <c r="AW46" s="534"/>
      <c r="AX46" s="534"/>
      <c r="AY46" s="535"/>
      <c r="AZ46" s="535"/>
      <c r="BA46" s="710"/>
      <c r="BB46" s="711"/>
      <c r="BC46" s="711"/>
      <c r="BD46" s="711"/>
      <c r="BE46" s="711"/>
      <c r="BF46" s="711"/>
      <c r="BG46" s="711"/>
      <c r="BH46" s="711"/>
      <c r="BI46" s="712"/>
      <c r="BJ46" s="1859"/>
      <c r="BK46" s="1796"/>
      <c r="BL46" s="1797"/>
      <c r="BM46" s="1797"/>
      <c r="BN46" s="1797"/>
      <c r="BO46" s="1797"/>
      <c r="BP46" s="1798"/>
      <c r="BQ46" s="1493"/>
      <c r="BR46" s="1806"/>
      <c r="BS46" s="1806"/>
      <c r="BT46" s="1806"/>
      <c r="BU46" s="1878"/>
      <c r="BV46" s="1880"/>
      <c r="BW46" s="1880"/>
      <c r="BX46" s="1656"/>
      <c r="BY46" s="1657"/>
      <c r="BZ46" s="1441"/>
      <c r="CA46" s="1442"/>
      <c r="CB46" s="1409"/>
      <c r="CC46" s="1409"/>
      <c r="CD46" s="1409"/>
      <c r="CE46" s="1409"/>
      <c r="CF46" s="1409"/>
      <c r="CG46" s="1409"/>
      <c r="CH46" s="1409"/>
      <c r="CI46" s="1410"/>
      <c r="CJ46" s="1904"/>
      <c r="CK46" s="1905"/>
      <c r="CL46" s="1408"/>
      <c r="CM46" s="1409"/>
      <c r="CN46" s="1409"/>
      <c r="CO46" s="1409"/>
      <c r="CP46" s="1409"/>
      <c r="CQ46" s="1409"/>
      <c r="CR46" s="1409"/>
      <c r="CS46" s="1410"/>
      <c r="CT46" s="1420"/>
      <c r="CU46" s="1286"/>
      <c r="CV46" s="838"/>
      <c r="CW46" s="839"/>
      <c r="CX46" s="839"/>
      <c r="CY46" s="839"/>
      <c r="CZ46" s="839"/>
      <c r="DA46" s="839"/>
      <c r="DB46" s="839"/>
      <c r="DC46" s="840"/>
      <c r="DD46" s="1403"/>
      <c r="DE46" s="1270"/>
      <c r="DF46" s="421" t="str">
        <f>matriz!N71</f>
        <v>12 á 27 graus (chuva a qualquer hora)</v>
      </c>
      <c r="DG46" s="422"/>
      <c r="DH46" s="422"/>
      <c r="DI46" s="422"/>
      <c r="DJ46" s="422"/>
      <c r="DK46" s="422"/>
      <c r="DL46" s="422"/>
      <c r="DM46" s="423"/>
      <c r="DN46" s="893"/>
      <c r="DO46" s="894"/>
      <c r="DP46" s="766"/>
      <c r="DQ46" s="895"/>
      <c r="DR46" s="895"/>
      <c r="DS46" s="895"/>
      <c r="DT46" s="895"/>
      <c r="DU46" s="895"/>
      <c r="DV46" s="895"/>
      <c r="DW46" s="768"/>
    </row>
    <row r="47" spans="1:127" ht="15" customHeight="1" thickTop="1" thickBot="1">
      <c r="A47" s="305"/>
      <c r="B47" s="318"/>
      <c r="C47" s="318"/>
      <c r="D47" s="318"/>
      <c r="E47" s="318"/>
      <c r="F47" s="318"/>
      <c r="G47" s="318"/>
      <c r="H47" s="318"/>
      <c r="I47" s="318"/>
      <c r="J47" s="318"/>
      <c r="K47" s="1402"/>
      <c r="L47" s="1268"/>
      <c r="M47" s="1731" t="s">
        <v>637</v>
      </c>
      <c r="N47" s="1732"/>
      <c r="O47" s="1732"/>
      <c r="P47" s="1732"/>
      <c r="Q47" s="1732"/>
      <c r="R47" s="1732"/>
      <c r="S47" s="1732"/>
      <c r="T47" s="1733"/>
      <c r="U47" s="1743"/>
      <c r="V47" s="1357"/>
      <c r="W47" s="408" t="s">
        <v>864</v>
      </c>
      <c r="X47" s="582">
        <f>matriz!D82</f>
        <v>3</v>
      </c>
      <c r="Y47" s="1745">
        <f>matriz!E82</f>
        <v>0</v>
      </c>
      <c r="Z47" s="1745"/>
      <c r="AA47" s="1745"/>
      <c r="AB47" s="1745"/>
      <c r="AC47" s="1745"/>
      <c r="AD47" s="1745"/>
      <c r="AE47" s="294" t="s">
        <v>386</v>
      </c>
      <c r="AF47" s="266"/>
      <c r="AG47" s="280">
        <v>1</v>
      </c>
      <c r="AH47" s="280" t="s">
        <v>147</v>
      </c>
      <c r="AI47" s="281" t="s">
        <v>442</v>
      </c>
      <c r="AJ47" s="281" t="s">
        <v>442</v>
      </c>
      <c r="AK47" s="281" t="s">
        <v>443</v>
      </c>
      <c r="AL47" s="1959" t="s">
        <v>475</v>
      </c>
      <c r="AM47" s="1960"/>
      <c r="AN47" s="1960"/>
      <c r="AO47" s="1960"/>
      <c r="AP47" s="971"/>
      <c r="AQ47" s="654" t="s">
        <v>755</v>
      </c>
      <c r="AR47" s="1019" t="str">
        <f>matriz!C46</f>
        <v>ANEXO</v>
      </c>
      <c r="AS47" s="1020"/>
      <c r="AT47" s="1020"/>
      <c r="AU47" s="1020"/>
      <c r="AV47" s="1021"/>
      <c r="AW47" s="534"/>
      <c r="AX47" s="534"/>
      <c r="AY47" s="535"/>
      <c r="AZ47" s="535"/>
      <c r="BA47" s="710"/>
      <c r="BB47" s="711"/>
      <c r="BC47" s="711"/>
      <c r="BD47" s="711"/>
      <c r="BE47" s="711"/>
      <c r="BF47" s="711"/>
      <c r="BG47" s="711"/>
      <c r="BH47" s="711"/>
      <c r="BI47" s="712"/>
      <c r="BJ47" s="1859"/>
      <c r="BK47" s="1796"/>
      <c r="BL47" s="1797"/>
      <c r="BM47" s="1797"/>
      <c r="BN47" s="1797"/>
      <c r="BO47" s="1797"/>
      <c r="BP47" s="1798"/>
      <c r="BQ47" s="395" t="str">
        <f>'tabelas aref (3)'!C32</f>
        <v>CRF</v>
      </c>
      <c r="BR47" s="354">
        <f>'tabelas aref (3)'!D32</f>
        <v>5</v>
      </c>
      <c r="BS47" s="354">
        <f>'tabelas aref (3)'!E32</f>
        <v>5</v>
      </c>
      <c r="BT47" s="354">
        <f>'tabelas aref (3)'!F32</f>
        <v>10</v>
      </c>
      <c r="BU47" s="347">
        <f>SUM(BR47:BT47)</f>
        <v>20</v>
      </c>
      <c r="BV47" s="359" t="str">
        <f>IF(BU47&gt;24,"CRÍTICO",IF(OR(BU47=24,BU47&gt;14),"SEVERO",IF(OR(BU47=14,BU47&gt;9),"MODERADO",IF(OR(BU47=9,BU47&gt;4),"BAIXO",IF(4&gt;=BU47,"MUITO BAIXO",)))))</f>
        <v>SEVERO</v>
      </c>
      <c r="BW47" s="360">
        <f>IF(AND(BX39="REMOTA",BV47="MUITO BAIXO"),1,IF(AND(BX39="REMOTA",BV47="BAIXO"),2,IF(AND(BX39="IMPROVÁVEL",BV47="MUITO BAIXO"),3,IF(AND(BX39="REMOTA",BV47="MODERADO"),4,IF(OR(AND(BX39="MEDIANA",BV47="MUITO BAIXO"),AND(BX39="IMPROVÁVEL",BV47="BAIXO"),AND(BX39="REMOTA",BV47="SEVERO")),6,IF(AND(BX39="PROVÁVEL",BV47="MUITO BAIXO"),8,IF(OR(AND(BX39="ALTAMENTE PROVÁVEL",BV47="MUITO BAIXO"),AND(BX39="REMOTA",BV47="CRÍTICO")),10,IF(OR(AND(BX39="MEDIANA",BV47="BAIXO"),AND(BX39="IMPROVÁVEL",BV47="MODERADO")),12,IF(AND(BX39="PROVÁVEL",BV47="BAIXO"),16,IF(AND(BX39="IMPROVÁVEL",BV47="SEVERO"),18,IF(AND(BX39="ALTAMENTE PROVÁVEL",BV47="BAIXO"),20,IF(AND(BX39="MEDIANA",BV47="MODERADO"),24,IF(AND(BX39="IMPROVÁVEL",BV47="CRÍTICO"),30,IF(AND(BX39="PROVÁVEL",BV47="MODERADO"),32,IF(AND(BX39="MEDIANA",BV47="SEVERO"),36,IF(AND(BX39="ALTAMENTE PROVÁVEL",BV47="MODERADO"),40,IF(AND(BX39="PROVÁVEL",BV47="SEVERO"),48,IF(OR(AND(BX39="ALTAMENTE PROVÁVEL",BV47="SEVERO"),AND(BX39="MEDIANA",BV47="CRÍTICO")),60,IF(AND(BX39="PROVÁVEL",BV47="CRÍTICO"),80,IF(AND(BX39="ALTAMENTE PROVÁVEL",BV47="CRÍTICO"),100,))))))))))))))))))))</f>
        <v>36</v>
      </c>
      <c r="BX47" s="1873" t="str">
        <f>IF(BW47&gt;79,"MUITO ALTO",IF(OR(BW47=79,BW47&gt;47),"ALTO",IF(OR(BW47=47,BW47&gt;29),"MÉDIO",IF(OR(BW47=29,BW47&gt;9),"BAIXO",IF(10&gt;BW47,"MUITO BAIXO",)))))</f>
        <v>MÉDIO</v>
      </c>
      <c r="BY47" s="1874"/>
      <c r="BZ47" s="1441"/>
      <c r="CA47" s="1442"/>
      <c r="CB47" s="1484"/>
      <c r="CC47" s="1484"/>
      <c r="CD47" s="1484"/>
      <c r="CE47" s="1484"/>
      <c r="CF47" s="1484"/>
      <c r="CG47" s="1484"/>
      <c r="CH47" s="1484"/>
      <c r="CI47" s="1485"/>
      <c r="CJ47" s="1904"/>
      <c r="CK47" s="1905"/>
      <c r="CL47" s="1408" t="s">
        <v>1102</v>
      </c>
      <c r="CM47" s="1409"/>
      <c r="CN47" s="1409"/>
      <c r="CO47" s="1409"/>
      <c r="CP47" s="1409"/>
      <c r="CQ47" s="1409"/>
      <c r="CR47" s="1409"/>
      <c r="CS47" s="1410"/>
      <c r="CT47" s="1421"/>
      <c r="CU47" s="1288"/>
      <c r="CV47" s="841"/>
      <c r="CW47" s="842"/>
      <c r="CX47" s="842"/>
      <c r="CY47" s="842"/>
      <c r="CZ47" s="842"/>
      <c r="DA47" s="842"/>
      <c r="DB47" s="842"/>
      <c r="DC47" s="843"/>
      <c r="DD47" s="1951" t="s">
        <v>811</v>
      </c>
      <c r="DE47" s="1264"/>
      <c r="DF47" s="606" t="s">
        <v>705</v>
      </c>
      <c r="DG47" s="607"/>
      <c r="DH47" s="607"/>
      <c r="DI47" s="607"/>
      <c r="DJ47" s="607"/>
      <c r="DK47" s="607"/>
      <c r="DL47" s="607"/>
      <c r="DM47" s="608"/>
      <c r="DN47" s="893"/>
      <c r="DO47" s="894"/>
      <c r="DP47" s="766"/>
      <c r="DQ47" s="895"/>
      <c r="DR47" s="895"/>
      <c r="DS47" s="895"/>
      <c r="DT47" s="895"/>
      <c r="DU47" s="895"/>
      <c r="DV47" s="895"/>
      <c r="DW47" s="768"/>
    </row>
    <row r="48" spans="1:127" ht="15" customHeight="1" thickTop="1" thickBot="1">
      <c r="A48" s="305"/>
      <c r="B48" s="318"/>
      <c r="C48" s="318"/>
      <c r="D48" s="318"/>
      <c r="E48" s="318"/>
      <c r="F48" s="308"/>
      <c r="G48" s="308"/>
      <c r="H48" s="308"/>
      <c r="I48" s="308"/>
      <c r="J48" s="308"/>
      <c r="K48" s="1402"/>
      <c r="L48" s="1268"/>
      <c r="M48" s="1734"/>
      <c r="N48" s="1735"/>
      <c r="O48" s="1735"/>
      <c r="P48" s="1735"/>
      <c r="Q48" s="1735"/>
      <c r="R48" s="1735"/>
      <c r="S48" s="1735"/>
      <c r="T48" s="1736"/>
      <c r="U48" s="1743"/>
      <c r="V48" s="1357"/>
      <c r="W48" s="408" t="s">
        <v>865</v>
      </c>
      <c r="X48" s="372">
        <f>matriz!D83</f>
        <v>15</v>
      </c>
      <c r="Y48" s="1754">
        <f>matriz!E83</f>
        <v>0</v>
      </c>
      <c r="Z48" s="1754"/>
      <c r="AA48" s="1754"/>
      <c r="AB48" s="1754"/>
      <c r="AC48" s="1754"/>
      <c r="AD48" s="1754"/>
      <c r="AE48" s="294" t="s">
        <v>383</v>
      </c>
      <c r="AF48" s="266"/>
      <c r="AG48" s="280">
        <v>1</v>
      </c>
      <c r="AH48" s="280" t="s">
        <v>147</v>
      </c>
      <c r="AI48" s="281" t="s">
        <v>442</v>
      </c>
      <c r="AJ48" s="281" t="s">
        <v>443</v>
      </c>
      <c r="AK48" s="281" t="s">
        <v>443</v>
      </c>
      <c r="AL48" s="1961"/>
      <c r="AM48" s="1962"/>
      <c r="AN48" s="1962"/>
      <c r="AO48" s="1962"/>
      <c r="AP48" s="971"/>
      <c r="AQ48" s="654" t="s">
        <v>756</v>
      </c>
      <c r="AR48" s="1022" t="str">
        <f>matriz!C48</f>
        <v>ANEXO</v>
      </c>
      <c r="AS48" s="1020"/>
      <c r="AT48" s="1020"/>
      <c r="AU48" s="1020"/>
      <c r="AV48" s="1021"/>
      <c r="AW48" s="534"/>
      <c r="AX48" s="534"/>
      <c r="AY48" s="536"/>
      <c r="AZ48" s="536"/>
      <c r="BA48" s="710"/>
      <c r="BB48" s="711"/>
      <c r="BC48" s="711"/>
      <c r="BD48" s="711"/>
      <c r="BE48" s="711"/>
      <c r="BF48" s="711"/>
      <c r="BG48" s="711"/>
      <c r="BH48" s="711"/>
      <c r="BI48" s="712"/>
      <c r="BJ48" s="1859"/>
      <c r="BK48" s="1796"/>
      <c r="BL48" s="1797"/>
      <c r="BM48" s="1797"/>
      <c r="BN48" s="1797"/>
      <c r="BO48" s="1797"/>
      <c r="BP48" s="1798"/>
      <c r="BQ48" s="392" t="str">
        <f>'tabelas aref (3)'!C33</f>
        <v>GFBPA</v>
      </c>
      <c r="BR48" s="338">
        <f>'tabelas aref (3)'!D33</f>
        <v>0</v>
      </c>
      <c r="BS48" s="338">
        <f>'tabelas aref (3)'!E33</f>
        <v>0</v>
      </c>
      <c r="BT48" s="338">
        <f>'tabelas aref (3)'!F33</f>
        <v>10</v>
      </c>
      <c r="BU48" s="339">
        <f>SUM(BR48:BT48)</f>
        <v>10</v>
      </c>
      <c r="BV48" s="49" t="str">
        <f>IF(BU48&gt;24,"CRÍTICO",IF(OR(BU48=24,BU48&gt;14),"SEVERO",IF(OR(BU48=14,BU48&gt;9),"MODERADO",IF(OR(BU48=9,BU48&gt;4),"BAIXO",IF(4&gt;=BU48,"MUITO BAIXO",)))))</f>
        <v>MODERADO</v>
      </c>
      <c r="BW48" s="33">
        <f>'tabelas aref (3)'!I33</f>
        <v>12</v>
      </c>
      <c r="BX48" s="1861" t="str">
        <f>IF(BW48&gt;79,"MUITO ALTO",IF(OR(BW48=79,BW48&gt;47),"ALTO",IF(OR(BW48=47,BW48&gt;29),"MÉDIO",IF(OR(BW48=29,BW48&gt;9),"BAIXO",IF(10&gt;BW48,"MUITO BAIXO",)))))</f>
        <v>BAIXO</v>
      </c>
      <c r="BY48" s="1862"/>
      <c r="BZ48" s="1441"/>
      <c r="CA48" s="1442"/>
      <c r="CB48" s="1460"/>
      <c r="CC48" s="1461"/>
      <c r="CD48" s="1461"/>
      <c r="CE48" s="1461"/>
      <c r="CF48" s="1461"/>
      <c r="CG48" s="1461"/>
      <c r="CH48" s="1461"/>
      <c r="CI48" s="1462"/>
      <c r="CJ48" s="1904"/>
      <c r="CK48" s="1905"/>
      <c r="CL48" s="1408" t="s">
        <v>1103</v>
      </c>
      <c r="CM48" s="1409"/>
      <c r="CN48" s="1409"/>
      <c r="CO48" s="1409"/>
      <c r="CP48" s="1409"/>
      <c r="CQ48" s="1409"/>
      <c r="CR48" s="1409"/>
      <c r="CS48" s="1410"/>
      <c r="CT48" s="1421"/>
      <c r="CU48" s="1288"/>
      <c r="CV48" s="844"/>
      <c r="CW48" s="845"/>
      <c r="CX48" s="845"/>
      <c r="CY48" s="845"/>
      <c r="CZ48" s="845"/>
      <c r="DA48" s="845"/>
      <c r="DB48" s="845"/>
      <c r="DC48" s="846"/>
      <c r="DD48" s="1420" t="s">
        <v>708</v>
      </c>
      <c r="DE48" s="1286"/>
      <c r="DF48" s="1973" t="s">
        <v>1095</v>
      </c>
      <c r="DG48" s="1974"/>
      <c r="DH48" s="1974"/>
      <c r="DI48" s="1974"/>
      <c r="DJ48" s="1974"/>
      <c r="DK48" s="1974"/>
      <c r="DL48" s="1974"/>
      <c r="DM48" s="1975"/>
      <c r="DN48" s="893"/>
      <c r="DO48" s="894"/>
      <c r="DP48" s="766"/>
      <c r="DQ48" s="895"/>
      <c r="DR48" s="895"/>
      <c r="DS48" s="895"/>
      <c r="DT48" s="895"/>
      <c r="DU48" s="895"/>
      <c r="DV48" s="895"/>
      <c r="DW48" s="768"/>
    </row>
    <row r="49" spans="1:127" ht="15" customHeight="1" thickTop="1" thickBot="1">
      <c r="A49" s="305"/>
      <c r="B49" s="318"/>
      <c r="C49" s="318"/>
      <c r="D49" s="318"/>
      <c r="E49" s="318"/>
      <c r="F49" s="308"/>
      <c r="G49" s="308"/>
      <c r="H49" s="308"/>
      <c r="I49" s="308"/>
      <c r="J49" s="308"/>
      <c r="K49" s="1402"/>
      <c r="L49" s="1268"/>
      <c r="M49" s="1734"/>
      <c r="N49" s="1735"/>
      <c r="O49" s="1735"/>
      <c r="P49" s="1735"/>
      <c r="Q49" s="1735"/>
      <c r="R49" s="1735"/>
      <c r="S49" s="1735"/>
      <c r="T49" s="1736"/>
      <c r="U49" s="1743"/>
      <c r="V49" s="1357"/>
      <c r="W49" s="1665" t="s">
        <v>752</v>
      </c>
      <c r="X49" s="1665"/>
      <c r="Y49" s="682" t="str">
        <f>matriz!D84</f>
        <v>Municipal Salgado Filho</v>
      </c>
      <c r="Z49" s="683"/>
      <c r="AA49" s="646" t="s">
        <v>940</v>
      </c>
      <c r="AB49" s="1431" t="str">
        <f>matriz!I84</f>
        <v>5 min (1,5km) via BR-494</v>
      </c>
      <c r="AC49" s="1433"/>
      <c r="AD49" s="1432"/>
      <c r="AE49" s="294" t="s">
        <v>384</v>
      </c>
      <c r="AF49" s="266"/>
      <c r="AG49" s="280">
        <v>3</v>
      </c>
      <c r="AH49" s="280" t="s">
        <v>147</v>
      </c>
      <c r="AI49" s="281" t="s">
        <v>443</v>
      </c>
      <c r="AJ49" s="281" t="s">
        <v>442</v>
      </c>
      <c r="AK49" s="281" t="s">
        <v>443</v>
      </c>
      <c r="AL49" s="1961"/>
      <c r="AM49" s="1962"/>
      <c r="AN49" s="1962"/>
      <c r="AO49" s="1962"/>
      <c r="AP49" s="972"/>
      <c r="AQ49" s="654" t="s">
        <v>757</v>
      </c>
      <c r="AR49" s="1023" t="str">
        <f>matriz!C49</f>
        <v>ANEXO</v>
      </c>
      <c r="AS49" s="1024"/>
      <c r="AT49" s="1024"/>
      <c r="AU49" s="1024"/>
      <c r="AV49" s="1025"/>
      <c r="AW49" s="534"/>
      <c r="AX49" s="534"/>
      <c r="AY49" s="536"/>
      <c r="AZ49" s="536"/>
      <c r="BA49" s="710"/>
      <c r="BB49" s="711"/>
      <c r="BC49" s="711"/>
      <c r="BD49" s="711"/>
      <c r="BE49" s="711"/>
      <c r="BF49" s="711"/>
      <c r="BG49" s="711"/>
      <c r="BH49" s="711"/>
      <c r="BI49" s="712"/>
      <c r="BJ49" s="1859"/>
      <c r="BK49" s="1796"/>
      <c r="BL49" s="1797"/>
      <c r="BM49" s="1797"/>
      <c r="BN49" s="1797"/>
      <c r="BO49" s="1797"/>
      <c r="BP49" s="1798"/>
      <c r="BQ49" s="1875" t="s">
        <v>596</v>
      </c>
      <c r="BR49" s="1875"/>
      <c r="BS49" s="1875"/>
      <c r="BT49" s="1875"/>
      <c r="BU49" s="1875"/>
      <c r="BV49" s="1875"/>
      <c r="BW49" s="1875"/>
      <c r="BX49" s="1875"/>
      <c r="BY49" s="1875"/>
      <c r="BZ49" s="1441"/>
      <c r="CA49" s="1442"/>
      <c r="CB49" s="1476"/>
      <c r="CC49" s="1477"/>
      <c r="CD49" s="1477"/>
      <c r="CE49" s="1477"/>
      <c r="CF49" s="1477"/>
      <c r="CG49" s="1477"/>
      <c r="CH49" s="1477"/>
      <c r="CI49" s="1478"/>
      <c r="CJ49" s="1904"/>
      <c r="CK49" s="1905"/>
      <c r="CL49" s="1408"/>
      <c r="CM49" s="1409"/>
      <c r="CN49" s="1409"/>
      <c r="CO49" s="1409"/>
      <c r="CP49" s="1409"/>
      <c r="CQ49" s="1409"/>
      <c r="CR49" s="1409"/>
      <c r="CS49" s="1410"/>
      <c r="CT49" s="1421"/>
      <c r="CU49" s="1288"/>
      <c r="CV49" s="847"/>
      <c r="CW49" s="849"/>
      <c r="CX49" s="849"/>
      <c r="CY49" s="849"/>
      <c r="CZ49" s="849"/>
      <c r="DA49" s="849"/>
      <c r="DB49" s="849"/>
      <c r="DC49" s="850"/>
      <c r="DD49" s="1422"/>
      <c r="DE49" s="1290"/>
      <c r="DF49" s="1976"/>
      <c r="DG49" s="1977"/>
      <c r="DH49" s="1977"/>
      <c r="DI49" s="1977"/>
      <c r="DJ49" s="1977"/>
      <c r="DK49" s="1977"/>
      <c r="DL49" s="1977"/>
      <c r="DM49" s="1978"/>
      <c r="DN49" s="893"/>
      <c r="DO49" s="894"/>
      <c r="DP49" s="766"/>
      <c r="DQ49" s="895"/>
      <c r="DR49" s="895"/>
      <c r="DS49" s="895"/>
      <c r="DT49" s="895"/>
      <c r="DU49" s="895"/>
      <c r="DV49" s="895"/>
      <c r="DW49" s="768"/>
    </row>
    <row r="50" spans="1:127" ht="15" customHeight="1" thickTop="1" thickBot="1">
      <c r="A50" s="327"/>
      <c r="B50" s="1606"/>
      <c r="C50" s="1606"/>
      <c r="D50" s="1606"/>
      <c r="E50" s="1606"/>
      <c r="F50" s="1755"/>
      <c r="G50" s="1755"/>
      <c r="H50" s="1755"/>
      <c r="I50" s="1755"/>
      <c r="J50" s="307"/>
      <c r="K50" s="1403"/>
      <c r="L50" s="1270"/>
      <c r="M50" s="1737"/>
      <c r="N50" s="1738"/>
      <c r="O50" s="1738"/>
      <c r="P50" s="1738"/>
      <c r="Q50" s="1738"/>
      <c r="R50" s="1738"/>
      <c r="S50" s="1738"/>
      <c r="T50" s="1739"/>
      <c r="U50" s="1744"/>
      <c r="V50" s="1359"/>
      <c r="W50" s="1665" t="s">
        <v>751</v>
      </c>
      <c r="X50" s="1665"/>
      <c r="Y50" s="638" t="str">
        <f>matriz!D85</f>
        <v xml:space="preserve">Hospital </v>
      </c>
      <c r="Z50" s="638"/>
      <c r="AA50" s="638" t="s">
        <v>940</v>
      </c>
      <c r="AB50" s="1431">
        <f>matriz!I85</f>
        <v>0</v>
      </c>
      <c r="AC50" s="1433"/>
      <c r="AD50" s="1432"/>
      <c r="AE50" s="296" t="s">
        <v>385</v>
      </c>
      <c r="AF50" s="268"/>
      <c r="AG50" s="280">
        <v>2</v>
      </c>
      <c r="AH50" s="280" t="s">
        <v>147</v>
      </c>
      <c r="AI50" s="281"/>
      <c r="AJ50" s="281" t="s">
        <v>442</v>
      </c>
      <c r="AK50" s="281" t="s">
        <v>443</v>
      </c>
      <c r="AL50" s="1963"/>
      <c r="AM50" s="1964"/>
      <c r="AN50" s="1964"/>
      <c r="AO50" s="1964"/>
      <c r="AP50" s="1133"/>
      <c r="AQ50" s="1134"/>
      <c r="AR50" s="1134"/>
      <c r="AS50" s="1134"/>
      <c r="AT50" s="1134"/>
      <c r="AU50" s="1134"/>
      <c r="AV50" s="1134"/>
      <c r="AW50" s="1134"/>
      <c r="AX50" s="1134"/>
      <c r="AY50" s="1134"/>
      <c r="AZ50" s="1135"/>
      <c r="BA50" s="710"/>
      <c r="BB50" s="711"/>
      <c r="BC50" s="711"/>
      <c r="BD50" s="711"/>
      <c r="BE50" s="711"/>
      <c r="BF50" s="711"/>
      <c r="BG50" s="711"/>
      <c r="BH50" s="711"/>
      <c r="BI50" s="712"/>
      <c r="BJ50" s="1860"/>
      <c r="BK50" s="1799"/>
      <c r="BL50" s="1800"/>
      <c r="BM50" s="1800"/>
      <c r="BN50" s="1800"/>
      <c r="BO50" s="1800"/>
      <c r="BP50" s="1801"/>
      <c r="BQ50" s="1876"/>
      <c r="BR50" s="1876"/>
      <c r="BS50" s="1876"/>
      <c r="BT50" s="1876"/>
      <c r="BU50" s="1876"/>
      <c r="BV50" s="1876"/>
      <c r="BW50" s="1876"/>
      <c r="BX50" s="1876"/>
      <c r="BY50" s="1876"/>
      <c r="BZ50" s="1441"/>
      <c r="CA50" s="1442"/>
      <c r="CB50" s="1476"/>
      <c r="CC50" s="1477"/>
      <c r="CD50" s="1477"/>
      <c r="CE50" s="1477"/>
      <c r="CF50" s="1477"/>
      <c r="CG50" s="1477"/>
      <c r="CH50" s="1477"/>
      <c r="CI50" s="1478"/>
      <c r="CJ50" s="1904"/>
      <c r="CK50" s="1905"/>
      <c r="CL50" s="1476" t="s">
        <v>1203</v>
      </c>
      <c r="CM50" s="1477"/>
      <c r="CN50" s="1477"/>
      <c r="CO50" s="1477"/>
      <c r="CP50" s="1477"/>
      <c r="CQ50" s="1477"/>
      <c r="CR50" s="1477"/>
      <c r="CS50" s="1478"/>
      <c r="CT50" s="1421"/>
      <c r="CU50" s="1288"/>
      <c r="CV50" s="1470"/>
      <c r="CW50" s="1471"/>
      <c r="CX50" s="1471"/>
      <c r="CY50" s="1471"/>
      <c r="CZ50" s="1471"/>
      <c r="DA50" s="1471"/>
      <c r="DB50" s="1471"/>
      <c r="DC50" s="1472"/>
      <c r="DD50" s="1420" t="s">
        <v>1070</v>
      </c>
      <c r="DE50" s="1286"/>
      <c r="DF50" s="1979" t="s">
        <v>1094</v>
      </c>
      <c r="DG50" s="1980"/>
      <c r="DH50" s="1980"/>
      <c r="DI50" s="1980"/>
      <c r="DJ50" s="1980"/>
      <c r="DK50" s="1980"/>
      <c r="DL50" s="1980"/>
      <c r="DM50" s="1981"/>
      <c r="DN50" s="893"/>
      <c r="DO50" s="894"/>
      <c r="DP50" s="766"/>
      <c r="DQ50" s="895"/>
      <c r="DR50" s="895"/>
      <c r="DS50" s="895"/>
      <c r="DT50" s="895"/>
      <c r="DU50" s="895"/>
      <c r="DV50" s="895"/>
      <c r="DW50" s="768"/>
    </row>
    <row r="51" spans="1:127" ht="15" customHeight="1" thickTop="1" thickBot="1">
      <c r="A51" s="327"/>
      <c r="B51" s="1606"/>
      <c r="C51" s="1606"/>
      <c r="D51" s="1606"/>
      <c r="E51" s="1606"/>
      <c r="F51" s="1755"/>
      <c r="G51" s="1755"/>
      <c r="H51" s="1755"/>
      <c r="I51" s="1755"/>
      <c r="J51" s="307"/>
      <c r="K51" s="314"/>
      <c r="L51" s="314"/>
      <c r="M51" s="314"/>
      <c r="N51" s="314"/>
      <c r="O51" s="314"/>
      <c r="P51" s="314"/>
      <c r="Q51" s="314"/>
      <c r="R51" s="314"/>
      <c r="S51" s="314"/>
      <c r="T51" s="314"/>
      <c r="U51" s="1726"/>
      <c r="V51" s="1726"/>
      <c r="W51" s="1726"/>
      <c r="X51" s="1726"/>
      <c r="Y51" s="1726"/>
      <c r="Z51" s="1726"/>
      <c r="AA51" s="1726"/>
      <c r="AB51" s="1726"/>
      <c r="AC51" s="1726"/>
      <c r="AD51" s="1726"/>
      <c r="AE51" s="1603" t="s">
        <v>472</v>
      </c>
      <c r="AF51" s="1603"/>
      <c r="AG51" s="1603"/>
      <c r="AH51" s="1603"/>
      <c r="AI51" s="1603"/>
      <c r="AJ51" s="1603"/>
      <c r="AK51" s="1603"/>
      <c r="AL51" s="1603"/>
      <c r="AM51" s="1603"/>
      <c r="AN51" s="1603"/>
      <c r="AO51" s="1603"/>
      <c r="AP51" s="637"/>
      <c r="AQ51" s="637"/>
      <c r="AR51" s="637"/>
      <c r="AS51" s="637"/>
      <c r="AT51" s="637"/>
      <c r="AU51" s="637"/>
      <c r="AV51" s="637"/>
      <c r="AW51" s="637"/>
      <c r="AX51" s="637"/>
      <c r="AY51" s="637"/>
      <c r="AZ51" s="637"/>
      <c r="BA51" s="713"/>
      <c r="BB51" s="714"/>
      <c r="BC51" s="714"/>
      <c r="BD51" s="714"/>
      <c r="BE51" s="714"/>
      <c r="BF51" s="714"/>
      <c r="BG51" s="714"/>
      <c r="BH51" s="714"/>
      <c r="BI51" s="715"/>
      <c r="BJ51" s="371"/>
      <c r="BK51" s="371"/>
      <c r="BL51" s="371"/>
      <c r="BM51" s="371"/>
      <c r="BN51" s="371"/>
      <c r="BO51" s="371"/>
      <c r="BP51" s="371"/>
      <c r="BQ51" s="273"/>
      <c r="BR51" s="273"/>
      <c r="BS51" s="273"/>
      <c r="BT51" s="273"/>
      <c r="BU51" s="273"/>
      <c r="BV51" s="273"/>
      <c r="BZ51" s="1443"/>
      <c r="CA51" s="1444"/>
      <c r="CB51" s="1479"/>
      <c r="CC51" s="1480"/>
      <c r="CD51" s="1480"/>
      <c r="CE51" s="1480"/>
      <c r="CF51" s="1480"/>
      <c r="CG51" s="1480"/>
      <c r="CH51" s="1480"/>
      <c r="CI51" s="1481"/>
      <c r="CJ51" s="1906"/>
      <c r="CK51" s="1907"/>
      <c r="CL51" s="1479"/>
      <c r="CM51" s="1480"/>
      <c r="CN51" s="1480"/>
      <c r="CO51" s="1480"/>
      <c r="CP51" s="1480"/>
      <c r="CQ51" s="1480"/>
      <c r="CR51" s="1480"/>
      <c r="CS51" s="1481"/>
      <c r="CT51" s="1422"/>
      <c r="CU51" s="1290"/>
      <c r="CV51" s="1473"/>
      <c r="CW51" s="1474"/>
      <c r="CX51" s="1474"/>
      <c r="CY51" s="1474"/>
      <c r="CZ51" s="1474"/>
      <c r="DA51" s="1474"/>
      <c r="DB51" s="1474"/>
      <c r="DC51" s="1475"/>
      <c r="DD51" s="1422"/>
      <c r="DE51" s="1290"/>
      <c r="DF51" s="1982"/>
      <c r="DG51" s="1983"/>
      <c r="DH51" s="1983"/>
      <c r="DI51" s="1983"/>
      <c r="DJ51" s="1983"/>
      <c r="DK51" s="1983"/>
      <c r="DL51" s="1983"/>
      <c r="DM51" s="1984"/>
      <c r="DN51" s="896"/>
      <c r="DO51" s="897"/>
      <c r="DP51" s="763"/>
      <c r="DQ51" s="764"/>
      <c r="DR51" s="764"/>
      <c r="DS51" s="764"/>
      <c r="DT51" s="764"/>
      <c r="DU51" s="764"/>
      <c r="DV51" s="764"/>
      <c r="DW51" s="765"/>
    </row>
    <row r="52" spans="1:127" ht="15" customHeight="1" thickTop="1">
      <c r="A52" s="302"/>
      <c r="B52" s="206"/>
      <c r="C52" s="206"/>
      <c r="D52" s="206"/>
      <c r="E52" s="206"/>
      <c r="F52" s="206"/>
      <c r="G52" s="206"/>
      <c r="H52" s="206"/>
      <c r="I52" s="206"/>
      <c r="J52" s="206"/>
      <c r="K52" s="1756"/>
      <c r="L52" s="1756"/>
      <c r="M52" s="1756"/>
      <c r="N52" s="1756"/>
      <c r="O52" s="1756"/>
      <c r="P52" s="1756"/>
      <c r="Q52" s="1756"/>
      <c r="R52" s="1756"/>
      <c r="S52" s="1756"/>
      <c r="T52" s="1756"/>
      <c r="U52" s="293"/>
      <c r="V52" s="1604"/>
      <c r="W52" s="1604"/>
      <c r="X52" s="1604"/>
      <c r="Y52" s="1604"/>
      <c r="Z52" s="1605"/>
      <c r="AA52" s="1605"/>
      <c r="AB52" s="1605"/>
      <c r="AC52" s="1605"/>
      <c r="AD52" s="1605"/>
      <c r="AE52" s="1603"/>
      <c r="AF52" s="1603"/>
      <c r="AG52" s="1603"/>
      <c r="AH52" s="1603"/>
      <c r="AI52" s="1603"/>
      <c r="AJ52" s="1603"/>
      <c r="AK52" s="1603"/>
      <c r="AL52" s="1603"/>
      <c r="AM52" s="1603"/>
      <c r="AN52" s="1603"/>
      <c r="AO52" s="1603"/>
      <c r="AP52" s="637"/>
      <c r="AQ52" s="637"/>
      <c r="AR52" s="637"/>
      <c r="AS52" s="637"/>
      <c r="AT52" s="637"/>
      <c r="AU52" s="637"/>
      <c r="AV52" s="637"/>
      <c r="AW52" s="637"/>
      <c r="AX52" s="637"/>
      <c r="AY52" s="637"/>
      <c r="AZ52" s="637"/>
      <c r="BA52" s="297"/>
      <c r="BB52" s="304"/>
      <c r="BC52" s="304"/>
      <c r="BD52" s="1606"/>
      <c r="BE52" s="1606"/>
      <c r="BF52" s="1606"/>
      <c r="BG52" s="1606"/>
      <c r="BH52" s="325"/>
      <c r="BI52" s="370"/>
      <c r="BJ52" s="370"/>
      <c r="BK52" s="370"/>
      <c r="BL52" s="370"/>
      <c r="BM52" s="370"/>
      <c r="BN52" s="370"/>
      <c r="BO52" s="370"/>
      <c r="BP52" s="370"/>
      <c r="BQ52" s="206"/>
      <c r="BR52" s="206"/>
      <c r="BS52" s="206"/>
      <c r="BT52" s="206"/>
      <c r="BU52" s="206"/>
      <c r="BV52" s="206"/>
    </row>
    <row r="2662" spans="8:8">
      <c r="H2662">
        <v>7</v>
      </c>
    </row>
  </sheetData>
  <mergeCells count="700">
    <mergeCell ref="CZ26:DA26"/>
    <mergeCell ref="DB26:DC26"/>
    <mergeCell ref="BS45:BS46"/>
    <mergeCell ref="CL47:CS47"/>
    <mergeCell ref="CL48:CS49"/>
    <mergeCell ref="CZ7:DA7"/>
    <mergeCell ref="K34:L36"/>
    <mergeCell ref="K38:L40"/>
    <mergeCell ref="DI30:DM30"/>
    <mergeCell ref="DI31:DM31"/>
    <mergeCell ref="DI32:DM32"/>
    <mergeCell ref="DI33:DM33"/>
    <mergeCell ref="AV24:AW24"/>
    <mergeCell ref="AX24:AZ24"/>
    <mergeCell ref="CV24:DC25"/>
    <mergeCell ref="CZ31:DA31"/>
    <mergeCell ref="CV39:DC40"/>
    <mergeCell ref="AP19:AP25"/>
    <mergeCell ref="AS19:AT19"/>
    <mergeCell ref="AP33:AR33"/>
    <mergeCell ref="AP34:AR34"/>
    <mergeCell ref="AQ19:AR20"/>
    <mergeCell ref="AQ21:AR23"/>
    <mergeCell ref="AS24:AU24"/>
    <mergeCell ref="CV32:DC32"/>
    <mergeCell ref="CV33:DC33"/>
    <mergeCell ref="W2:AD2"/>
    <mergeCell ref="BA10:BA25"/>
    <mergeCell ref="BD16:BI16"/>
    <mergeCell ref="BD17:BI17"/>
    <mergeCell ref="AQ26:AZ26"/>
    <mergeCell ref="AY32:AZ32"/>
    <mergeCell ref="AS32:AT32"/>
    <mergeCell ref="AU32:AV32"/>
    <mergeCell ref="BC3:BE3"/>
    <mergeCell ref="AL4:AM4"/>
    <mergeCell ref="AL5:AM5"/>
    <mergeCell ref="CL14:CS15"/>
    <mergeCell ref="CL27:CS27"/>
    <mergeCell ref="CL16:CS16"/>
    <mergeCell ref="CL25:CS25"/>
    <mergeCell ref="CL26:CS26"/>
    <mergeCell ref="CL20:CS20"/>
    <mergeCell ref="CD6:CE6"/>
    <mergeCell ref="CH6:CI6"/>
    <mergeCell ref="AN5:AO5"/>
    <mergeCell ref="AE6:AO6"/>
    <mergeCell ref="AL3:AM3"/>
    <mergeCell ref="BZ7:CA7"/>
    <mergeCell ref="CB7:CC7"/>
    <mergeCell ref="CB9:CI10"/>
    <mergeCell ref="BB9:BI9"/>
    <mergeCell ref="AL7:AO7"/>
    <mergeCell ref="AE15:AF15"/>
    <mergeCell ref="AU23:AV23"/>
    <mergeCell ref="AY19:AZ19"/>
    <mergeCell ref="AU19:AV19"/>
    <mergeCell ref="AW19:AX19"/>
    <mergeCell ref="AS20:AT20"/>
    <mergeCell ref="AU20:AV20"/>
    <mergeCell ref="CD7:CE7"/>
    <mergeCell ref="AL13:AM13"/>
    <mergeCell ref="AE17:AF17"/>
    <mergeCell ref="AN13:AO13"/>
    <mergeCell ref="Z11:AD12"/>
    <mergeCell ref="U13:V14"/>
    <mergeCell ref="M18:O18"/>
    <mergeCell ref="W31:X31"/>
    <mergeCell ref="U30:V30"/>
    <mergeCell ref="Q26:T26"/>
    <mergeCell ref="U20:V20"/>
    <mergeCell ref="U31:V39"/>
    <mergeCell ref="CB44:CI44"/>
    <mergeCell ref="BV17:BY19"/>
    <mergeCell ref="BQ26:BY26"/>
    <mergeCell ref="BR43:BR44"/>
    <mergeCell ref="BY20:BY23"/>
    <mergeCell ref="BQ43:BQ44"/>
    <mergeCell ref="AE32:AF32"/>
    <mergeCell ref="CB42:CI43"/>
    <mergeCell ref="DI10:DM10"/>
    <mergeCell ref="DB16:DC16"/>
    <mergeCell ref="AW20:AX20"/>
    <mergeCell ref="CL35:CS36"/>
    <mergeCell ref="CL28:CS29"/>
    <mergeCell ref="CB39:CI40"/>
    <mergeCell ref="CB14:CI15"/>
    <mergeCell ref="CB32:CI32"/>
    <mergeCell ref="CT38:CU38"/>
    <mergeCell ref="CT16:CU16"/>
    <mergeCell ref="CZ38:DA38"/>
    <mergeCell ref="DB38:DC38"/>
    <mergeCell ref="CV18:DC18"/>
    <mergeCell ref="CV22:DC22"/>
    <mergeCell ref="CT29:CU29"/>
    <mergeCell ref="CZ29:DA29"/>
    <mergeCell ref="DB29:DC29"/>
    <mergeCell ref="BD18:BI18"/>
    <mergeCell ref="BD19:BI19"/>
    <mergeCell ref="BD20:BI20"/>
    <mergeCell ref="BD22:BI22"/>
    <mergeCell ref="BD23:BI23"/>
    <mergeCell ref="BD25:BI25"/>
    <mergeCell ref="AY38:AZ38"/>
    <mergeCell ref="DF48:DM49"/>
    <mergeCell ref="DF50:DM51"/>
    <mergeCell ref="DD44:DE44"/>
    <mergeCell ref="DF44:DM44"/>
    <mergeCell ref="DD13:DE16"/>
    <mergeCell ref="DD20:DE28"/>
    <mergeCell ref="DD35:DE37"/>
    <mergeCell ref="CV13:DC14"/>
    <mergeCell ref="CV34:DC34"/>
    <mergeCell ref="DD29:DE33"/>
    <mergeCell ref="DD34:DE34"/>
    <mergeCell ref="DI13:DM13"/>
    <mergeCell ref="DI14:DM14"/>
    <mergeCell ref="DI15:DM15"/>
    <mergeCell ref="DF13:DH13"/>
    <mergeCell ref="DF14:DH14"/>
    <mergeCell ref="CV15:DC15"/>
    <mergeCell ref="DB31:DC31"/>
    <mergeCell ref="DF16:DH16"/>
    <mergeCell ref="DI16:DM16"/>
    <mergeCell ref="DF15:DH15"/>
    <mergeCell ref="CZ16:DA16"/>
    <mergeCell ref="CZ36:DA36"/>
    <mergeCell ref="DB36:DC36"/>
    <mergeCell ref="Y39:AD39"/>
    <mergeCell ref="AD34:AE34"/>
    <mergeCell ref="Z34:AA34"/>
    <mergeCell ref="W41:AD41"/>
    <mergeCell ref="W32:X32"/>
    <mergeCell ref="W33:X33"/>
    <mergeCell ref="W35:AD35"/>
    <mergeCell ref="Y37:AD37"/>
    <mergeCell ref="Y38:AD38"/>
    <mergeCell ref="AE36:AF36"/>
    <mergeCell ref="DD18:DE18"/>
    <mergeCell ref="CY17:DC17"/>
    <mergeCell ref="DD47:DE47"/>
    <mergeCell ref="AL32:AO37"/>
    <mergeCell ref="AG39:AH39"/>
    <mergeCell ref="AI39:AK39"/>
    <mergeCell ref="DD45:DE46"/>
    <mergeCell ref="DD39:DE43"/>
    <mergeCell ref="DD38:DE38"/>
    <mergeCell ref="CT39:CU40"/>
    <mergeCell ref="AG29:AH29"/>
    <mergeCell ref="AI29:AK29"/>
    <mergeCell ref="CL30:CS30"/>
    <mergeCell ref="CL32:CS32"/>
    <mergeCell ref="CL42:CS43"/>
    <mergeCell ref="CL34:CS34"/>
    <mergeCell ref="CL17:CS17"/>
    <mergeCell ref="CL18:CS18"/>
    <mergeCell ref="CL37:CS37"/>
    <mergeCell ref="CL40:CS41"/>
    <mergeCell ref="BX38:BY38"/>
    <mergeCell ref="AL39:AO39"/>
    <mergeCell ref="AL41:AO43"/>
    <mergeCell ref="AL47:AO50"/>
    <mergeCell ref="W1:AD1"/>
    <mergeCell ref="W10:AD10"/>
    <mergeCell ref="W16:AD16"/>
    <mergeCell ref="U2:V8"/>
    <mergeCell ref="U25:V25"/>
    <mergeCell ref="U26:V28"/>
    <mergeCell ref="U1:V1"/>
    <mergeCell ref="AN3:AO3"/>
    <mergeCell ref="U21:V22"/>
    <mergeCell ref="AG17:AH17"/>
    <mergeCell ref="U10:V10"/>
    <mergeCell ref="AE1:AO1"/>
    <mergeCell ref="AL2:AO2"/>
    <mergeCell ref="U16:V16"/>
    <mergeCell ref="W13:X14"/>
    <mergeCell ref="Y13:Y14"/>
    <mergeCell ref="Z13:AD14"/>
    <mergeCell ref="AE19:AF19"/>
    <mergeCell ref="AE18:AF18"/>
    <mergeCell ref="AE20:AF20"/>
    <mergeCell ref="AE23:AF23"/>
    <mergeCell ref="AL23:AO23"/>
    <mergeCell ref="AL19:AO21"/>
    <mergeCell ref="AN4:AO4"/>
    <mergeCell ref="DD2:DE2"/>
    <mergeCell ref="DD3:DE5"/>
    <mergeCell ref="CT1:CU1"/>
    <mergeCell ref="CV1:DC1"/>
    <mergeCell ref="CV2:CX2"/>
    <mergeCell ref="CT4:CU6"/>
    <mergeCell ref="DD6:DE12"/>
    <mergeCell ref="CT8:CU9"/>
    <mergeCell ref="CT7:CU7"/>
    <mergeCell ref="CT10:CU10"/>
    <mergeCell ref="DD1:DE1"/>
    <mergeCell ref="CV10:CY10"/>
    <mergeCell ref="CZ10:DC10"/>
    <mergeCell ref="DB11:DC11"/>
    <mergeCell ref="CJ1:CK1"/>
    <mergeCell ref="CL1:CS1"/>
    <mergeCell ref="CL11:CS11"/>
    <mergeCell ref="CL13:CS13"/>
    <mergeCell ref="CH2:CI2"/>
    <mergeCell ref="CH7:CI7"/>
    <mergeCell ref="CB1:CI1"/>
    <mergeCell ref="CB2:CD2"/>
    <mergeCell ref="CB3:CD3"/>
    <mergeCell ref="CE2:CG2"/>
    <mergeCell ref="CE3:CG3"/>
    <mergeCell ref="CL2:CN2"/>
    <mergeCell ref="CO2:CQ2"/>
    <mergeCell ref="CR2:CS2"/>
    <mergeCell ref="CL10:CS10"/>
    <mergeCell ref="CJ4:CK51"/>
    <mergeCell ref="CL39:CS39"/>
    <mergeCell ref="CL33:CS33"/>
    <mergeCell ref="CL38:CS38"/>
    <mergeCell ref="CH3:CI3"/>
    <mergeCell ref="CO3:CQ3"/>
    <mergeCell ref="CL7:CS7"/>
    <mergeCell ref="CL9:CS9"/>
    <mergeCell ref="CL8:CS8"/>
    <mergeCell ref="BB1:BI1"/>
    <mergeCell ref="BJ2:BJ50"/>
    <mergeCell ref="BX48:BY48"/>
    <mergeCell ref="BQ38:BR38"/>
    <mergeCell ref="BX39:BY39"/>
    <mergeCell ref="BX1:BY1"/>
    <mergeCell ref="BX2:BY3"/>
    <mergeCell ref="BQ5:BY5"/>
    <mergeCell ref="BV6:BV8"/>
    <mergeCell ref="BX47:BY47"/>
    <mergeCell ref="BQ49:BY50"/>
    <mergeCell ref="BU45:BU46"/>
    <mergeCell ref="BV45:BV46"/>
    <mergeCell ref="BW45:BW46"/>
    <mergeCell ref="BQ2:BW3"/>
    <mergeCell ref="BX12:BY12"/>
    <mergeCell ref="BQ6:BQ8"/>
    <mergeCell ref="BS6:BS8"/>
    <mergeCell ref="BT6:BT8"/>
    <mergeCell ref="BU6:BU8"/>
    <mergeCell ref="BQ9:BQ11"/>
    <mergeCell ref="BR9:BR11"/>
    <mergeCell ref="BS9:BS11"/>
    <mergeCell ref="BX13:BY13"/>
    <mergeCell ref="DI5:DM5"/>
    <mergeCell ref="DI7:DM7"/>
    <mergeCell ref="DI9:DM9"/>
    <mergeCell ref="CZ5:DA5"/>
    <mergeCell ref="DB5:DC5"/>
    <mergeCell ref="BZ1:CA1"/>
    <mergeCell ref="BZ2:CA3"/>
    <mergeCell ref="CY2:DA2"/>
    <mergeCell ref="DB2:DC2"/>
    <mergeCell ref="CZ6:DA6"/>
    <mergeCell ref="CV8:DC8"/>
    <mergeCell ref="CV9:CX9"/>
    <mergeCell ref="CY9:DA9"/>
    <mergeCell ref="DB9:DC9"/>
    <mergeCell ref="CY3:DC4"/>
    <mergeCell ref="CL3:CN3"/>
    <mergeCell ref="BZ4:CI5"/>
    <mergeCell ref="CR3:CS3"/>
    <mergeCell ref="CL4:CS4"/>
    <mergeCell ref="CL5:CS6"/>
    <mergeCell ref="DF2:DH2"/>
    <mergeCell ref="DF5:DH5"/>
    <mergeCell ref="CV3:CX3"/>
    <mergeCell ref="CV4:CX4"/>
    <mergeCell ref="CB48:CI49"/>
    <mergeCell ref="CF6:CG6"/>
    <mergeCell ref="CF7:CG7"/>
    <mergeCell ref="CB16:CI16"/>
    <mergeCell ref="CL45:CS46"/>
    <mergeCell ref="BK2:BP50"/>
    <mergeCell ref="BZ8:CA9"/>
    <mergeCell ref="AE26:AF26"/>
    <mergeCell ref="AE27:AF27"/>
    <mergeCell ref="AE30:AF30"/>
    <mergeCell ref="AE29:AF29"/>
    <mergeCell ref="AE21:AF21"/>
    <mergeCell ref="BT45:BT46"/>
    <mergeCell ref="BF28:BI28"/>
    <mergeCell ref="BF29:BI36"/>
    <mergeCell ref="BA28:BA36"/>
    <mergeCell ref="BQ45:BQ46"/>
    <mergeCell ref="BR45:BR46"/>
    <mergeCell ref="AG2:AK2"/>
    <mergeCell ref="AG3:AK3"/>
    <mergeCell ref="AG4:AK4"/>
    <mergeCell ref="AG5:AK5"/>
    <mergeCell ref="AN12:AO12"/>
    <mergeCell ref="AL12:AM12"/>
    <mergeCell ref="C10:H10"/>
    <mergeCell ref="D7:D8"/>
    <mergeCell ref="AE9:AK9"/>
    <mergeCell ref="U17:V18"/>
    <mergeCell ref="W17:AD18"/>
    <mergeCell ref="AL9:AO9"/>
    <mergeCell ref="AL10:AO10"/>
    <mergeCell ref="AE7:AK7"/>
    <mergeCell ref="AL8:AO8"/>
    <mergeCell ref="AE8:AK8"/>
    <mergeCell ref="AL14:AM14"/>
    <mergeCell ref="AI17:AK17"/>
    <mergeCell ref="AL17:AO17"/>
    <mergeCell ref="AE12:AF12"/>
    <mergeCell ref="O9:Q9"/>
    <mergeCell ref="O10:Q10"/>
    <mergeCell ref="U9:V9"/>
    <mergeCell ref="M16:O16"/>
    <mergeCell ref="P16:T16"/>
    <mergeCell ref="K12:L12"/>
    <mergeCell ref="K9:L11"/>
    <mergeCell ref="U11:V12"/>
    <mergeCell ref="W11:X12"/>
    <mergeCell ref="Y11:Y12"/>
    <mergeCell ref="B50:E50"/>
    <mergeCell ref="F50:I50"/>
    <mergeCell ref="K52:M52"/>
    <mergeCell ref="K20:L20"/>
    <mergeCell ref="B29:J29"/>
    <mergeCell ref="F44:I44"/>
    <mergeCell ref="A45:J45"/>
    <mergeCell ref="Q52:T52"/>
    <mergeCell ref="N52:P52"/>
    <mergeCell ref="E24:F24"/>
    <mergeCell ref="C26:E26"/>
    <mergeCell ref="F26:H26"/>
    <mergeCell ref="C27:E27"/>
    <mergeCell ref="F27:H27"/>
    <mergeCell ref="B51:E51"/>
    <mergeCell ref="F51:I51"/>
    <mergeCell ref="B32:E32"/>
    <mergeCell ref="B31:E31"/>
    <mergeCell ref="B33:E33"/>
    <mergeCell ref="F33:G33"/>
    <mergeCell ref="AB52:AD52"/>
    <mergeCell ref="K42:L42"/>
    <mergeCell ref="M42:O42"/>
    <mergeCell ref="P42:T42"/>
    <mergeCell ref="M47:T50"/>
    <mergeCell ref="S45:T45"/>
    <mergeCell ref="U42:V50"/>
    <mergeCell ref="AB49:AD49"/>
    <mergeCell ref="S46:T46"/>
    <mergeCell ref="Y47:AD47"/>
    <mergeCell ref="Y46:AD46"/>
    <mergeCell ref="S44:T44"/>
    <mergeCell ref="Y42:AD42"/>
    <mergeCell ref="V52:W52"/>
    <mergeCell ref="M43:P43"/>
    <mergeCell ref="M44:P44"/>
    <mergeCell ref="M45:P45"/>
    <mergeCell ref="M46:P46"/>
    <mergeCell ref="S43:T43"/>
    <mergeCell ref="W50:X50"/>
    <mergeCell ref="Y48:AD48"/>
    <mergeCell ref="Y43:AD43"/>
    <mergeCell ref="M34:T34"/>
    <mergeCell ref="K8:L8"/>
    <mergeCell ref="E7:G7"/>
    <mergeCell ref="E8:G8"/>
    <mergeCell ref="G39:H39"/>
    <mergeCell ref="F35:J35"/>
    <mergeCell ref="B35:E35"/>
    <mergeCell ref="G38:H38"/>
    <mergeCell ref="M37:T37"/>
    <mergeCell ref="K37:L37"/>
    <mergeCell ref="M1:T7"/>
    <mergeCell ref="M8:P8"/>
    <mergeCell ref="M11:Q11"/>
    <mergeCell ref="M12:T15"/>
    <mergeCell ref="M19:O19"/>
    <mergeCell ref="K21:L28"/>
    <mergeCell ref="K33:L33"/>
    <mergeCell ref="K1:L1"/>
    <mergeCell ref="K4:L4"/>
    <mergeCell ref="K18:L18"/>
    <mergeCell ref="K19:L19"/>
    <mergeCell ref="B30:E30"/>
    <mergeCell ref="D6:G6"/>
    <mergeCell ref="C9:H9"/>
    <mergeCell ref="F31:G31"/>
    <mergeCell ref="F32:G32"/>
    <mergeCell ref="H32:I32"/>
    <mergeCell ref="AP35:AR35"/>
    <mergeCell ref="AY30:AZ30"/>
    <mergeCell ref="AW32:AX32"/>
    <mergeCell ref="BX45:BY46"/>
    <mergeCell ref="BS43:BS44"/>
    <mergeCell ref="BT43:BT44"/>
    <mergeCell ref="BQ42:BY42"/>
    <mergeCell ref="AU35:AV35"/>
    <mergeCell ref="F30:J30"/>
    <mergeCell ref="K43:L50"/>
    <mergeCell ref="W49:X49"/>
    <mergeCell ref="AB50:AD50"/>
    <mergeCell ref="AE40:AF40"/>
    <mergeCell ref="AE46:AF46"/>
    <mergeCell ref="AE39:AF39"/>
    <mergeCell ref="AE45:AF45"/>
    <mergeCell ref="AG45:AH45"/>
    <mergeCell ref="AI45:AK45"/>
    <mergeCell ref="AL45:AO45"/>
    <mergeCell ref="U41:V41"/>
    <mergeCell ref="M33:T33"/>
    <mergeCell ref="W21:AD22"/>
    <mergeCell ref="W30:AD30"/>
    <mergeCell ref="W26:AD28"/>
    <mergeCell ref="AG23:AH23"/>
    <mergeCell ref="AI23:AK23"/>
    <mergeCell ref="AE25:AF25"/>
    <mergeCell ref="AE24:AF24"/>
    <mergeCell ref="K13:L15"/>
    <mergeCell ref="I31:J31"/>
    <mergeCell ref="X52:Y52"/>
    <mergeCell ref="Z52:AA52"/>
    <mergeCell ref="BD52:BG52"/>
    <mergeCell ref="BV28:BY30"/>
    <mergeCell ref="CB38:CI38"/>
    <mergeCell ref="CB41:CI41"/>
    <mergeCell ref="CB35:CI35"/>
    <mergeCell ref="CB37:CI37"/>
    <mergeCell ref="BS31:BS37"/>
    <mergeCell ref="BX31:BY37"/>
    <mergeCell ref="Y44:AD44"/>
    <mergeCell ref="Y45:AD45"/>
    <mergeCell ref="BU43:BY44"/>
    <mergeCell ref="AY39:AZ39"/>
    <mergeCell ref="AS35:AT35"/>
    <mergeCell ref="AR44:AV44"/>
    <mergeCell ref="AS30:AT30"/>
    <mergeCell ref="AU30:AV30"/>
    <mergeCell ref="AW30:AX30"/>
    <mergeCell ref="AU34:AV34"/>
    <mergeCell ref="AW34:AX34"/>
    <mergeCell ref="AW35:AX35"/>
    <mergeCell ref="AS36:AT36"/>
    <mergeCell ref="U51:AD51"/>
    <mergeCell ref="AU6:AU7"/>
    <mergeCell ref="AV6:AX6"/>
    <mergeCell ref="AR7:AT7"/>
    <mergeCell ref="AV7:AX7"/>
    <mergeCell ref="AX17:AZ17"/>
    <mergeCell ref="AU13:AZ13"/>
    <mergeCell ref="AP8:AZ8"/>
    <mergeCell ref="AU9:AZ9"/>
    <mergeCell ref="AE51:AO52"/>
    <mergeCell ref="AE11:AO11"/>
    <mergeCell ref="AL15:AM15"/>
    <mergeCell ref="AE10:AK10"/>
    <mergeCell ref="AN14:AO14"/>
    <mergeCell ref="AP28:AR32"/>
    <mergeCell ref="AY23:AZ23"/>
    <mergeCell ref="AE37:AF37"/>
    <mergeCell ref="AL29:AO29"/>
    <mergeCell ref="AL25:AO27"/>
    <mergeCell ref="AS23:AT23"/>
    <mergeCell ref="AU36:AV36"/>
    <mergeCell ref="AW36:AX36"/>
    <mergeCell ref="AP1:AZ2"/>
    <mergeCell ref="AP3:AZ3"/>
    <mergeCell ref="AP9:AP13"/>
    <mergeCell ref="AQ9:AT9"/>
    <mergeCell ref="AQ10:AT10"/>
    <mergeCell ref="AU10:AV10"/>
    <mergeCell ref="AW10:AX10"/>
    <mergeCell ref="AX15:AZ15"/>
    <mergeCell ref="AX16:AZ16"/>
    <mergeCell ref="AY10:AZ10"/>
    <mergeCell ref="AQ11:AT11"/>
    <mergeCell ref="AU11:AV11"/>
    <mergeCell ref="AQ12:AT12"/>
    <mergeCell ref="AU12:AV12"/>
    <mergeCell ref="AX12:AZ12"/>
    <mergeCell ref="AQ13:AT13"/>
    <mergeCell ref="AP15:AP17"/>
    <mergeCell ref="AQ15:AS15"/>
    <mergeCell ref="AQ16:AS16"/>
    <mergeCell ref="AW11:AZ11"/>
    <mergeCell ref="AR4:AR5"/>
    <mergeCell ref="AS4:AX4"/>
    <mergeCell ref="AS5:AX5"/>
    <mergeCell ref="AR6:AT6"/>
    <mergeCell ref="AR45:AV45"/>
    <mergeCell ref="AR46:AV46"/>
    <mergeCell ref="AP36:AR36"/>
    <mergeCell ref="AW39:AX39"/>
    <mergeCell ref="AS40:AU40"/>
    <mergeCell ref="AV40:AW40"/>
    <mergeCell ref="AX40:AZ40"/>
    <mergeCell ref="AS41:AU41"/>
    <mergeCell ref="AV41:AW41"/>
    <mergeCell ref="AX41:AZ41"/>
    <mergeCell ref="AS37:AT37"/>
    <mergeCell ref="AU37:AV37"/>
    <mergeCell ref="AW37:AX37"/>
    <mergeCell ref="AS38:AT38"/>
    <mergeCell ref="AU38:AV38"/>
    <mergeCell ref="AW38:AX38"/>
    <mergeCell ref="AP37:AR37"/>
    <mergeCell ref="AP38:AR38"/>
    <mergeCell ref="AP39:AR39"/>
    <mergeCell ref="AR47:AV47"/>
    <mergeCell ref="AR48:AV48"/>
    <mergeCell ref="AR49:AV49"/>
    <mergeCell ref="AS39:AT39"/>
    <mergeCell ref="AU39:AV39"/>
    <mergeCell ref="AY20:AZ20"/>
    <mergeCell ref="AS28:AT28"/>
    <mergeCell ref="AU28:AV28"/>
    <mergeCell ref="AW28:AX28"/>
    <mergeCell ref="AY28:AZ28"/>
    <mergeCell ref="AS29:AT29"/>
    <mergeCell ref="AU29:AV29"/>
    <mergeCell ref="AW29:AX29"/>
    <mergeCell ref="AY29:AZ29"/>
    <mergeCell ref="AW23:AX23"/>
    <mergeCell ref="AQ25:AR25"/>
    <mergeCell ref="AS25:AU25"/>
    <mergeCell ref="AV25:AW25"/>
    <mergeCell ref="AX25:AZ25"/>
    <mergeCell ref="AQ24:AR24"/>
    <mergeCell ref="AS34:AT34"/>
    <mergeCell ref="AY35:AZ35"/>
    <mergeCell ref="AY36:AZ36"/>
    <mergeCell ref="AY37:AZ37"/>
    <mergeCell ref="AP50:AZ50"/>
    <mergeCell ref="AP43:AP49"/>
    <mergeCell ref="AQ43:AV43"/>
    <mergeCell ref="BA42:BB42"/>
    <mergeCell ref="BC42:BI42"/>
    <mergeCell ref="BB6:BC6"/>
    <mergeCell ref="BB7:BC7"/>
    <mergeCell ref="BE6:BI6"/>
    <mergeCell ref="BH7:BI7"/>
    <mergeCell ref="BA2:BA7"/>
    <mergeCell ref="BC4:BE4"/>
    <mergeCell ref="BC5:BE5"/>
    <mergeCell ref="BF7:BG7"/>
    <mergeCell ref="BC39:BD39"/>
    <mergeCell ref="BG38:BH38"/>
    <mergeCell ref="BE39:BF39"/>
    <mergeCell ref="BG39:BI39"/>
    <mergeCell ref="BC40:BD40"/>
    <mergeCell ref="BE40:BF40"/>
    <mergeCell ref="BG40:BI40"/>
    <mergeCell ref="BA41:BB41"/>
    <mergeCell ref="BA40:BB40"/>
    <mergeCell ref="BA38:BB38"/>
    <mergeCell ref="BC41:BD41"/>
    <mergeCell ref="CZ41:DA41"/>
    <mergeCell ref="DB41:DC41"/>
    <mergeCell ref="BF2:BI2"/>
    <mergeCell ref="BF3:BI3"/>
    <mergeCell ref="BF4:BI4"/>
    <mergeCell ref="BF5:BI5"/>
    <mergeCell ref="BW20:BW23"/>
    <mergeCell ref="BX20:BX23"/>
    <mergeCell ref="BQ16:BY16"/>
    <mergeCell ref="BQ17:BQ19"/>
    <mergeCell ref="BR20:BR23"/>
    <mergeCell ref="BS20:BS23"/>
    <mergeCell ref="BS17:BS19"/>
    <mergeCell ref="BT17:BT19"/>
    <mergeCell ref="BR17:BR19"/>
    <mergeCell ref="BV20:BV23"/>
    <mergeCell ref="BQ14:BY15"/>
    <mergeCell ref="BT20:BT23"/>
    <mergeCell ref="BX6:BY11"/>
    <mergeCell ref="BW6:BW11"/>
    <mergeCell ref="CB6:CC6"/>
    <mergeCell ref="CB13:CI13"/>
    <mergeCell ref="BZ10:CA10"/>
    <mergeCell ref="BZ6:CA6"/>
    <mergeCell ref="CT41:CU41"/>
    <mergeCell ref="CL19:CS19"/>
    <mergeCell ref="BE41:BF41"/>
    <mergeCell ref="BG41:BI41"/>
    <mergeCell ref="BQ40:BY41"/>
    <mergeCell ref="BQ39:BR39"/>
    <mergeCell ref="BT31:BT37"/>
    <mergeCell ref="BU31:BU37"/>
    <mergeCell ref="BV31:BV37"/>
    <mergeCell ref="BW31:BW37"/>
    <mergeCell ref="CB36:CI36"/>
    <mergeCell ref="CB21:CI21"/>
    <mergeCell ref="CB26:CI26"/>
    <mergeCell ref="CB34:CI34"/>
    <mergeCell ref="CB17:CI20"/>
    <mergeCell ref="CB27:CI31"/>
    <mergeCell ref="CB22:CI25"/>
    <mergeCell ref="BU20:BU23"/>
    <mergeCell ref="BQ27:BY27"/>
    <mergeCell ref="BQ28:BR37"/>
    <mergeCell ref="BS28:BU30"/>
    <mergeCell ref="CB11:CI11"/>
    <mergeCell ref="CB33:CI33"/>
    <mergeCell ref="BZ11:CA51"/>
    <mergeCell ref="BT9:BT11"/>
    <mergeCell ref="BU9:BU11"/>
    <mergeCell ref="BV9:BV11"/>
    <mergeCell ref="AP18:AZ18"/>
    <mergeCell ref="DD48:DE49"/>
    <mergeCell ref="DD50:DE51"/>
    <mergeCell ref="CT11:CU15"/>
    <mergeCell ref="CV19:DC21"/>
    <mergeCell ref="CT17:CU28"/>
    <mergeCell ref="CV30:DC30"/>
    <mergeCell ref="CV37:DC37"/>
    <mergeCell ref="CT30:CU37"/>
    <mergeCell ref="CT45:CU45"/>
    <mergeCell ref="CZ45:DA45"/>
    <mergeCell ref="DB45:DC45"/>
    <mergeCell ref="CV50:DC51"/>
    <mergeCell ref="CT46:CU51"/>
    <mergeCell ref="CL50:CS51"/>
    <mergeCell ref="CB45:CI47"/>
    <mergeCell ref="CB50:CI51"/>
    <mergeCell ref="CZ11:DA11"/>
    <mergeCell ref="CL44:CS44"/>
    <mergeCell ref="CV42:DC44"/>
    <mergeCell ref="CT42:CU44"/>
    <mergeCell ref="BA39:BB39"/>
    <mergeCell ref="DN1:DO1"/>
    <mergeCell ref="DP1:DW1"/>
    <mergeCell ref="DN2:DO4"/>
    <mergeCell ref="DP2:DW4"/>
    <mergeCell ref="DN5:DO8"/>
    <mergeCell ref="DP5:DQ5"/>
    <mergeCell ref="DR5:DS5"/>
    <mergeCell ref="DT5:DU5"/>
    <mergeCell ref="DV5:DW5"/>
    <mergeCell ref="DP6:DQ6"/>
    <mergeCell ref="DR6:DW6"/>
    <mergeCell ref="DP7:DQ7"/>
    <mergeCell ref="DR7:DW7"/>
    <mergeCell ref="DP8:DW8"/>
    <mergeCell ref="DN9:DO9"/>
    <mergeCell ref="DP9:DW9"/>
    <mergeCell ref="DN10:DO16"/>
    <mergeCell ref="DP10:DR10"/>
    <mergeCell ref="DS10:DW10"/>
    <mergeCell ref="DP11:DR11"/>
    <mergeCell ref="DS11:DW11"/>
    <mergeCell ref="DP12:DR12"/>
    <mergeCell ref="DS12:DW12"/>
    <mergeCell ref="DP13:DR13"/>
    <mergeCell ref="DS13:DW13"/>
    <mergeCell ref="DP14:DR14"/>
    <mergeCell ref="DS14:DW14"/>
    <mergeCell ref="DP15:DR15"/>
    <mergeCell ref="DS15:DW15"/>
    <mergeCell ref="DP16:DR16"/>
    <mergeCell ref="DS16:DW16"/>
    <mergeCell ref="DN17:DO17"/>
    <mergeCell ref="DP17:DW17"/>
    <mergeCell ref="DN18:DO20"/>
    <mergeCell ref="DP18:DR18"/>
    <mergeCell ref="DS18:DW18"/>
    <mergeCell ref="DP19:DR19"/>
    <mergeCell ref="DS19:DW19"/>
    <mergeCell ref="DP20:DR20"/>
    <mergeCell ref="DS20:DW20"/>
    <mergeCell ref="DN21:DO21"/>
    <mergeCell ref="DP21:DW21"/>
    <mergeCell ref="DN22:DO25"/>
    <mergeCell ref="DP22:DR22"/>
    <mergeCell ref="DS22:DW22"/>
    <mergeCell ref="DP23:DR23"/>
    <mergeCell ref="DS23:DW23"/>
    <mergeCell ref="DP24:DR24"/>
    <mergeCell ref="DS24:DW24"/>
    <mergeCell ref="DP25:DR25"/>
    <mergeCell ref="DS25:DW25"/>
    <mergeCell ref="DS35:DU35"/>
    <mergeCell ref="DN37:DO42"/>
    <mergeCell ref="DP37:DW38"/>
    <mergeCell ref="DS28:DU28"/>
    <mergeCell ref="DS30:DU30"/>
    <mergeCell ref="DN27:DO27"/>
    <mergeCell ref="DP27:DR27"/>
    <mergeCell ref="DS27:DU27"/>
    <mergeCell ref="DN28:DO34"/>
    <mergeCell ref="DP28:DR28"/>
    <mergeCell ref="DP29:DR29"/>
    <mergeCell ref="DS29:DU29"/>
    <mergeCell ref="DP30:DR30"/>
    <mergeCell ref="DP31:DR31"/>
    <mergeCell ref="DS31:DU31"/>
    <mergeCell ref="DP32:DR32"/>
    <mergeCell ref="DS32:DU32"/>
    <mergeCell ref="DP33:DR33"/>
    <mergeCell ref="DS33:DU33"/>
    <mergeCell ref="DP34:DR34"/>
    <mergeCell ref="DS34:DU34"/>
  </mergeCells>
  <phoneticPr fontId="98" type="noConversion"/>
  <conditionalFormatting sqref="BX13">
    <cfRule type="cellIs" dxfId="142" priority="125" operator="equal">
      <formula>"MUITO BAIXO"</formula>
    </cfRule>
    <cfRule type="cellIs" dxfId="141" priority="126" operator="equal">
      <formula>"BAIXO"</formula>
    </cfRule>
    <cfRule type="cellIs" dxfId="140" priority="127" operator="equal">
      <formula>"MÉDIO"</formula>
    </cfRule>
    <cfRule type="cellIs" dxfId="139" priority="128" operator="equal">
      <formula>"ALTO"</formula>
    </cfRule>
    <cfRule type="cellIs" dxfId="138" priority="129" operator="equal">
      <formula>"MUITO ALTO"</formula>
    </cfRule>
  </conditionalFormatting>
  <conditionalFormatting sqref="BU12:BU13">
    <cfRule type="cellIs" dxfId="137" priority="140" operator="equal">
      <formula>5</formula>
    </cfRule>
    <cfRule type="cellIs" dxfId="136" priority="141" operator="equal">
      <formula>4</formula>
    </cfRule>
    <cfRule type="cellIs" dxfId="135" priority="142" operator="equal">
      <formula>3</formula>
    </cfRule>
    <cfRule type="cellIs" dxfId="134" priority="143" operator="equal">
      <formula>2</formula>
    </cfRule>
    <cfRule type="cellIs" dxfId="133" priority="144" operator="between">
      <formula>0</formula>
      <formula>1</formula>
    </cfRule>
  </conditionalFormatting>
  <conditionalFormatting sqref="BX12">
    <cfRule type="cellIs" dxfId="132" priority="135" operator="equal">
      <formula>"MUITO BAIXO"</formula>
    </cfRule>
    <cfRule type="cellIs" dxfId="131" priority="136" operator="equal">
      <formula>"BAIXO"</formula>
    </cfRule>
    <cfRule type="cellIs" dxfId="130" priority="137" operator="equal">
      <formula>"MÉDIO"</formula>
    </cfRule>
    <cfRule type="cellIs" dxfId="129" priority="138" operator="equal">
      <formula>"ALTO"</formula>
    </cfRule>
    <cfRule type="cellIs" dxfId="128" priority="139" operator="equal">
      <formula>"MUITO ALTO"</formula>
    </cfRule>
  </conditionalFormatting>
  <conditionalFormatting sqref="CL10 BX2">
    <cfRule type="cellIs" dxfId="127" priority="130" operator="equal">
      <formula>"MUITO BAIXO"</formula>
    </cfRule>
    <cfRule type="cellIs" dxfId="126" priority="131" operator="equal">
      <formula>"BAIXO"</formula>
    </cfRule>
    <cfRule type="cellIs" dxfId="125" priority="132" operator="equal">
      <formula>"MÉDIO"</formula>
    </cfRule>
    <cfRule type="cellIs" dxfId="124" priority="133" operator="equal">
      <formula>"ALTO"</formula>
    </cfRule>
    <cfRule type="cellIs" dxfId="123" priority="134" operator="equal">
      <formula>"MUITO ALTO"</formula>
    </cfRule>
  </conditionalFormatting>
  <conditionalFormatting sqref="BV38:BV39">
    <cfRule type="cellIs" dxfId="122" priority="91" operator="equal">
      <formula>"NÍVEL 1"</formula>
    </cfRule>
    <cfRule type="cellIs" dxfId="121" priority="92" operator="equal">
      <formula>"NÍVEL 2"</formula>
    </cfRule>
    <cfRule type="cellIs" dxfId="120" priority="93" operator="equal">
      <formula>"NÍVEL 3"</formula>
    </cfRule>
    <cfRule type="cellIs" dxfId="119" priority="94" operator="equal">
      <formula>"NÍVEL 4"</formula>
    </cfRule>
  </conditionalFormatting>
  <conditionalFormatting sqref="BW38:BW39">
    <cfRule type="cellIs" dxfId="118" priority="86" operator="between">
      <formula>20</formula>
      <formula>25</formula>
    </cfRule>
    <cfRule type="cellIs" dxfId="117" priority="87" operator="between">
      <formula>10</formula>
      <formula>15</formula>
    </cfRule>
    <cfRule type="cellIs" dxfId="116" priority="88" operator="between">
      <formula>5</formula>
      <formula>9</formula>
    </cfRule>
    <cfRule type="cellIs" dxfId="115" priority="89" operator="between">
      <formula>3</formula>
      <formula>4</formula>
    </cfRule>
    <cfRule type="cellIs" dxfId="114" priority="90" operator="lessThan">
      <formula>3</formula>
    </cfRule>
  </conditionalFormatting>
  <conditionalFormatting sqref="BX38:BY39">
    <cfRule type="cellIs" dxfId="113" priority="81" operator="equal">
      <formula>"REMOTA"</formula>
    </cfRule>
    <cfRule type="cellIs" dxfId="112" priority="82" operator="equal">
      <formula>"IMPROVÁVEL"</formula>
    </cfRule>
    <cfRule type="cellIs" dxfId="111" priority="83" operator="equal">
      <formula>"MEDIANA"</formula>
    </cfRule>
    <cfRule type="cellIs" dxfId="110" priority="84" operator="equal">
      <formula>"PROVÁVEL"</formula>
    </cfRule>
    <cfRule type="cellIs" dxfId="109" priority="85" operator="equal">
      <formula>"ALTAMENTE PROVÁVEL"</formula>
    </cfRule>
  </conditionalFormatting>
  <conditionalFormatting sqref="BV47:BV48">
    <cfRule type="cellIs" dxfId="108" priority="76" operator="equal">
      <formula>"MUITO BAIXO"</formula>
    </cfRule>
    <cfRule type="cellIs" dxfId="107" priority="77" operator="equal">
      <formula>"BAIXO"</formula>
    </cfRule>
    <cfRule type="cellIs" dxfId="106" priority="78" operator="equal">
      <formula>"MODERADO"</formula>
    </cfRule>
    <cfRule type="cellIs" dxfId="105" priority="79" operator="equal">
      <formula>"SEVERO"</formula>
    </cfRule>
    <cfRule type="cellIs" dxfId="104" priority="80" operator="equal">
      <formula>"CRÍTICO"</formula>
    </cfRule>
  </conditionalFormatting>
  <conditionalFormatting sqref="BW47:BW48">
    <cfRule type="cellIs" dxfId="103" priority="71" operator="between">
      <formula>80</formula>
      <formula>100</formula>
    </cfRule>
    <cfRule type="cellIs" dxfId="102" priority="72" operator="between">
      <formula>48</formula>
      <formula>60</formula>
    </cfRule>
    <cfRule type="cellIs" dxfId="101" priority="73" operator="between">
      <formula>30</formula>
      <formula>40</formula>
    </cfRule>
    <cfRule type="cellIs" dxfId="100" priority="74" operator="between">
      <formula>10</formula>
      <formula>24</formula>
    </cfRule>
    <cfRule type="cellIs" dxfId="99" priority="75" operator="between">
      <formula>1</formula>
      <formula>8</formula>
    </cfRule>
  </conditionalFormatting>
  <conditionalFormatting sqref="BX47:BY48">
    <cfRule type="cellIs" dxfId="98" priority="66" operator="equal">
      <formula>"MUITO BAIXO"</formula>
    </cfRule>
    <cfRule type="cellIs" dxfId="97" priority="67" operator="equal">
      <formula>"BAIXO"</formula>
    </cfRule>
    <cfRule type="cellIs" dxfId="96" priority="68" operator="equal">
      <formula>"MÉDIO"</formula>
    </cfRule>
    <cfRule type="cellIs" dxfId="95" priority="69" operator="equal">
      <formula>"ALTO"</formula>
    </cfRule>
    <cfRule type="cellIs" dxfId="94" priority="70" operator="equal">
      <formula>"MUITO ALTO"</formula>
    </cfRule>
  </conditionalFormatting>
  <conditionalFormatting sqref="BW24">
    <cfRule type="containsText" dxfId="93" priority="61" operator="containsText" text="ADEQUADO">
      <formula>NOT(ISERROR(SEARCH("ADEQUADO",BW24)))</formula>
    </cfRule>
    <cfRule type="cellIs" dxfId="92" priority="62" operator="equal">
      <formula>"SUFICIENTE"</formula>
    </cfRule>
    <cfRule type="cellIs" dxfId="91" priority="63" operator="equal">
      <formula>"RAZOÁVEL"</formula>
    </cfRule>
    <cfRule type="cellIs" dxfId="90" priority="64" operator="equal">
      <formula>"INSUFICIENTE"</formula>
    </cfRule>
    <cfRule type="cellIs" dxfId="89" priority="65" operator="equal">
      <formula>"DESPREZÍVEL"</formula>
    </cfRule>
  </conditionalFormatting>
  <conditionalFormatting sqref="BY24">
    <cfRule type="cellIs" dxfId="88" priority="56" operator="equal">
      <formula>"MUITO BAIXA"</formula>
    </cfRule>
    <cfRule type="cellIs" dxfId="87" priority="57" operator="equal">
      <formula>"BAIXA"</formula>
    </cfRule>
    <cfRule type="cellIs" dxfId="86" priority="58" operator="equal">
      <formula>"MEDIANA"</formula>
    </cfRule>
    <cfRule type="cellIs" dxfId="85" priority="59" operator="equal">
      <formula>"ALTA"</formula>
    </cfRule>
    <cfRule type="containsText" dxfId="84" priority="60" operator="containsText" text="MUITO ALTA">
      <formula>NOT(ISERROR(SEARCH("MUITO ALTA",BY24)))</formula>
    </cfRule>
  </conditionalFormatting>
  <conditionalFormatting sqref="BX24">
    <cfRule type="cellIs" dxfId="83" priority="51" operator="between">
      <formula>20</formula>
      <formula>25</formula>
    </cfRule>
    <cfRule type="cellIs" dxfId="82" priority="52" operator="between">
      <formula>12</formula>
      <formula>16</formula>
    </cfRule>
    <cfRule type="cellIs" dxfId="81" priority="53" operator="between">
      <formula>8</formula>
      <formula>10</formula>
    </cfRule>
    <cfRule type="cellIs" dxfId="80" priority="54" operator="between">
      <formula>4</formula>
      <formula>6</formula>
    </cfRule>
    <cfRule type="cellIs" dxfId="79" priority="55" operator="between">
      <formula>1</formula>
      <formula>3</formula>
    </cfRule>
  </conditionalFormatting>
  <conditionalFormatting sqref="BW25">
    <cfRule type="containsText" dxfId="78" priority="46" operator="containsText" text="ADEQUADO">
      <formula>NOT(ISERROR(SEARCH("ADEQUADO",BW25)))</formula>
    </cfRule>
    <cfRule type="cellIs" dxfId="77" priority="47" operator="equal">
      <formula>"SUFICIENTE"</formula>
    </cfRule>
    <cfRule type="cellIs" dxfId="76" priority="48" operator="equal">
      <formula>"RAZOÁVEL"</formula>
    </cfRule>
    <cfRule type="cellIs" dxfId="75" priority="49" operator="equal">
      <formula>"INSUFICIENTE"</formula>
    </cfRule>
    <cfRule type="cellIs" dxfId="74" priority="50" operator="equal">
      <formula>"DESPREZÍVEL"</formula>
    </cfRule>
  </conditionalFormatting>
  <conditionalFormatting sqref="BY25">
    <cfRule type="cellIs" dxfId="73" priority="41" operator="equal">
      <formula>"MUITO BAIXA"</formula>
    </cfRule>
    <cfRule type="cellIs" dxfId="72" priority="42" operator="equal">
      <formula>"BAIXA"</formula>
    </cfRule>
    <cfRule type="cellIs" dxfId="71" priority="43" operator="equal">
      <formula>"MEDIANA"</formula>
    </cfRule>
    <cfRule type="cellIs" dxfId="70" priority="44" operator="equal">
      <formula>"ALTA"</formula>
    </cfRule>
    <cfRule type="containsText" dxfId="69" priority="45" operator="containsText" text="MUITO ALTA">
      <formula>NOT(ISERROR(SEARCH("MUITO ALTA",BY25)))</formula>
    </cfRule>
  </conditionalFormatting>
  <conditionalFormatting sqref="BX25">
    <cfRule type="cellIs" dxfId="68" priority="36" operator="between">
      <formula>20</formula>
      <formula>25</formula>
    </cfRule>
    <cfRule type="cellIs" dxfId="67" priority="37" operator="between">
      <formula>12</formula>
      <formula>16</formula>
    </cfRule>
    <cfRule type="cellIs" dxfId="66" priority="38" operator="between">
      <formula>8</formula>
      <formula>10</formula>
    </cfRule>
    <cfRule type="cellIs" dxfId="65" priority="39" operator="between">
      <formula>4</formula>
      <formula>6</formula>
    </cfRule>
    <cfRule type="cellIs" dxfId="64" priority="40" operator="between">
      <formula>1</formula>
      <formula>3</formula>
    </cfRule>
  </conditionalFormatting>
  <conditionalFormatting sqref="BZ2">
    <cfRule type="cellIs" dxfId="63" priority="11" operator="equal">
      <formula>"MUITO BAIXO"</formula>
    </cfRule>
    <cfRule type="cellIs" dxfId="62" priority="12" operator="equal">
      <formula>"BAIXO"</formula>
    </cfRule>
    <cfRule type="cellIs" dxfId="61" priority="13" operator="equal">
      <formula>"MÉDIO"</formula>
    </cfRule>
    <cfRule type="cellIs" dxfId="60" priority="14" operator="equal">
      <formula>"ALTO"</formula>
    </cfRule>
    <cfRule type="cellIs" dxfId="59" priority="15" operator="equal">
      <formula>"MUITO ALTO"</formula>
    </cfRule>
  </conditionalFormatting>
  <hyperlinks>
    <hyperlink ref="Z8" r:id="rId1" xr:uid="{FD0C906F-C561-4604-ABB5-2364259322D6}"/>
    <hyperlink ref="DS28" r:id="rId2" display="http://historicoarbitro.cbf.com.br/?id=14912" xr:uid="{893E8FD5-C8C1-4301-A5EF-10CA6B51D41D}"/>
    <hyperlink ref="DS29" r:id="rId3" display="http://historicoarbitro.cbf.com.br/?id=635" xr:uid="{F8C827F5-B4E4-47E7-96C9-3CA2F0C4FB46}"/>
    <hyperlink ref="DS30" r:id="rId4" display="http://historicoarbitro.cbf.com.br/?id=676" xr:uid="{ECCC8087-5E70-409E-BD1B-FFB6E5F6CE07}"/>
    <hyperlink ref="DS31" r:id="rId5" display="http://historicoarbitro.cbf.com.br/?id=1115" xr:uid="{3434A344-E566-4C40-B9BD-C1173C41E87C}"/>
    <hyperlink ref="DS32" r:id="rId6" display="http://historicoarbitro.cbf.com.br/?id=999" xr:uid="{52F6487B-ECED-4D77-8DB6-9E500A48A4B1}"/>
    <hyperlink ref="DS33" r:id="rId7" display="http://historicoarbitro.cbf.com.br/?id=14695" xr:uid="{5CC6C7D7-6229-4721-A426-C7AF25073C71}"/>
    <hyperlink ref="DS34" r:id="rId8" display="http://historicoarbitro.cbf.com.br/?id=1106" xr:uid="{C1317838-D23B-4DD3-AFD6-FFB4A7B0FB05}"/>
    <hyperlink ref="DS35" r:id="rId9" display="http://historicoarbitro.cbf.com.br/?id=708" xr:uid="{EBD6E81D-78B9-4941-9942-F5B35AEBBF72}"/>
  </hyperlinks>
  <printOptions horizontalCentered="1" verticalCentered="1"/>
  <pageMargins left="0.39370078740157483" right="0.39370078740157483" top="0.78740157480314965" bottom="0.39370078740157483" header="0.31496062992125984" footer="0.31496062992125984"/>
  <pageSetup paperSize="9" orientation="portrait" r:id="rId10"/>
  <headerFooter>
    <oddHeader>&amp;CFEDERAÇÃO DE FUTEBOL DO ESTADO DO RIO DE JANEIRO
Av. Prof. Manoel de Abreu, 76 - Maracanã, Rio de Janeiro - RJ, 20550-170</oddHeader>
    <oddFooter>&amp;C&amp;10Artigo 1º-A e artigo 17 da Lei Federal 10.671 e alterada pela lei Federal 12.299/10 (estatuto de defesa do Torcedor)</oddFooter>
  </headerFooter>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opLeftCell="A4" workbookViewId="0">
      <selection activeCell="F5" sqref="F5"/>
    </sheetView>
  </sheetViews>
  <sheetFormatPr defaultRowHeight="15"/>
  <cols>
    <col min="1" max="1" width="41.5703125" customWidth="1"/>
    <col min="2" max="2" width="54" customWidth="1"/>
    <col min="3" max="5" width="32.28515625" customWidth="1"/>
    <col min="6" max="6" width="26.28515625" customWidth="1"/>
  </cols>
  <sheetData>
    <row r="1" spans="1:9" ht="24" customHeight="1" thickBot="1">
      <c r="A1" s="2040" t="s">
        <v>217</v>
      </c>
      <c r="B1" s="2041"/>
      <c r="C1" s="2041"/>
      <c r="D1" s="2041"/>
      <c r="E1" s="2050"/>
    </row>
    <row r="2" spans="1:9" s="104" customFormat="1" ht="15.75" thickBot="1">
      <c r="A2" s="109" t="s">
        <v>261</v>
      </c>
      <c r="B2" s="109" t="s">
        <v>216</v>
      </c>
      <c r="C2" s="2047" t="s">
        <v>262</v>
      </c>
      <c r="D2" s="2048"/>
      <c r="E2" s="2049"/>
    </row>
    <row r="3" spans="1:9" ht="78" customHeight="1" thickBot="1">
      <c r="A3" s="105" t="s">
        <v>214</v>
      </c>
      <c r="B3" s="100" t="s">
        <v>211</v>
      </c>
      <c r="C3" s="106" t="s">
        <v>250</v>
      </c>
      <c r="D3" s="99" t="s">
        <v>253</v>
      </c>
      <c r="E3" s="107" t="s">
        <v>254</v>
      </c>
      <c r="G3">
        <v>1</v>
      </c>
      <c r="H3" t="s">
        <v>330</v>
      </c>
      <c r="I3">
        <v>1</v>
      </c>
    </row>
    <row r="4" spans="1:9" ht="78" customHeight="1" thickBot="1">
      <c r="A4" s="90" t="s">
        <v>249</v>
      </c>
      <c r="B4" s="101" t="s">
        <v>212</v>
      </c>
      <c r="C4" s="96" t="s">
        <v>251</v>
      </c>
      <c r="D4" s="2051" t="s">
        <v>255</v>
      </c>
      <c r="E4" s="2052"/>
      <c r="G4">
        <v>2</v>
      </c>
      <c r="H4" t="s">
        <v>331</v>
      </c>
      <c r="I4">
        <v>2</v>
      </c>
    </row>
    <row r="5" spans="1:9" ht="78" customHeight="1" thickBot="1">
      <c r="A5" s="90" t="s">
        <v>213</v>
      </c>
      <c r="B5" s="101" t="s">
        <v>215</v>
      </c>
      <c r="C5" s="96" t="s">
        <v>252</v>
      </c>
      <c r="D5" s="97" t="s">
        <v>256</v>
      </c>
      <c r="E5" s="98" t="s">
        <v>257</v>
      </c>
      <c r="G5">
        <v>3</v>
      </c>
      <c r="H5" t="s">
        <v>313</v>
      </c>
      <c r="I5">
        <v>3</v>
      </c>
    </row>
    <row r="6" spans="1:9" ht="78" customHeight="1" thickBot="1">
      <c r="A6" s="91" t="s">
        <v>224</v>
      </c>
      <c r="B6" s="102" t="s">
        <v>218</v>
      </c>
      <c r="C6" s="103" t="s">
        <v>219</v>
      </c>
      <c r="D6" s="94" t="s">
        <v>219</v>
      </c>
      <c r="E6" s="99" t="s">
        <v>219</v>
      </c>
      <c r="G6">
        <v>4</v>
      </c>
      <c r="H6" t="s">
        <v>82</v>
      </c>
      <c r="I6">
        <v>4</v>
      </c>
    </row>
    <row r="7" spans="1:9" ht="78" customHeight="1" thickBot="1">
      <c r="A7" s="92" t="s">
        <v>223</v>
      </c>
      <c r="B7" s="108" t="s">
        <v>220</v>
      </c>
      <c r="C7" s="93" t="s">
        <v>258</v>
      </c>
      <c r="D7" s="94" t="s">
        <v>259</v>
      </c>
      <c r="E7" s="99" t="s">
        <v>260</v>
      </c>
      <c r="G7">
        <v>5</v>
      </c>
      <c r="H7" t="s">
        <v>314</v>
      </c>
      <c r="I7">
        <v>5</v>
      </c>
    </row>
    <row r="8" spans="1:9" ht="24" customHeight="1" thickBot="1">
      <c r="A8" s="2040" t="s">
        <v>1</v>
      </c>
      <c r="B8" s="2041"/>
      <c r="C8" s="2041"/>
      <c r="D8" s="2041"/>
      <c r="E8" s="2050"/>
    </row>
    <row r="9" spans="1:9" ht="15.75" thickBot="1">
      <c r="A9" s="109" t="s">
        <v>261</v>
      </c>
      <c r="B9" s="109" t="s">
        <v>216</v>
      </c>
      <c r="C9" s="2047" t="s">
        <v>262</v>
      </c>
      <c r="D9" s="2048"/>
      <c r="E9" s="2049"/>
    </row>
    <row r="10" spans="1:9" ht="78" customHeight="1" thickBot="1">
      <c r="A10" s="105" t="s">
        <v>222</v>
      </c>
      <c r="B10" s="100" t="s">
        <v>227</v>
      </c>
      <c r="C10" s="106" t="s">
        <v>263</v>
      </c>
      <c r="D10" s="99" t="s">
        <v>264</v>
      </c>
      <c r="E10" s="107" t="s">
        <v>265</v>
      </c>
    </row>
    <row r="11" spans="1:9" ht="78" customHeight="1" thickBot="1">
      <c r="A11" s="90" t="s">
        <v>221</v>
      </c>
      <c r="B11" s="101" t="s">
        <v>228</v>
      </c>
      <c r="C11" s="96" t="s">
        <v>266</v>
      </c>
      <c r="D11" s="110" t="s">
        <v>267</v>
      </c>
      <c r="E11" s="89" t="s">
        <v>268</v>
      </c>
    </row>
    <row r="12" spans="1:9" ht="78" customHeight="1" thickBot="1">
      <c r="A12" s="90" t="s">
        <v>225</v>
      </c>
      <c r="B12" s="101" t="s">
        <v>241</v>
      </c>
      <c r="C12" s="96" t="s">
        <v>269</v>
      </c>
      <c r="D12" s="97" t="s">
        <v>271</v>
      </c>
      <c r="E12" s="98" t="s">
        <v>270</v>
      </c>
    </row>
    <row r="13" spans="1:9" ht="78" customHeight="1" thickBot="1">
      <c r="A13" s="91" t="s">
        <v>226</v>
      </c>
      <c r="B13" s="102" t="s">
        <v>242</v>
      </c>
      <c r="C13" s="103" t="s">
        <v>272</v>
      </c>
      <c r="D13" s="94" t="s">
        <v>273</v>
      </c>
      <c r="E13" s="99" t="s">
        <v>274</v>
      </c>
    </row>
    <row r="14" spans="1:9" ht="24" customHeight="1" thickBot="1">
      <c r="A14" s="2040" t="s">
        <v>87</v>
      </c>
      <c r="B14" s="2041"/>
      <c r="C14" s="2041"/>
      <c r="D14" s="2041"/>
      <c r="E14" s="2050"/>
    </row>
    <row r="15" spans="1:9" ht="15.75" thickBot="1">
      <c r="A15" s="109" t="s">
        <v>261</v>
      </c>
      <c r="B15" s="109" t="s">
        <v>216</v>
      </c>
      <c r="C15" s="2047" t="s">
        <v>262</v>
      </c>
      <c r="D15" s="2048"/>
      <c r="E15" s="2049"/>
    </row>
    <row r="16" spans="1:9" ht="78" customHeight="1" thickBot="1">
      <c r="A16" s="2037" t="s">
        <v>243</v>
      </c>
      <c r="B16" s="100" t="s">
        <v>275</v>
      </c>
      <c r="C16" s="111" t="s">
        <v>73</v>
      </c>
      <c r="D16" s="112" t="s">
        <v>74</v>
      </c>
      <c r="E16" s="107"/>
    </row>
    <row r="17" spans="1:6" ht="78" customHeight="1" thickBot="1">
      <c r="A17" s="2038"/>
      <c r="B17" s="101" t="s">
        <v>276</v>
      </c>
      <c r="C17" s="113" t="s">
        <v>73</v>
      </c>
      <c r="D17" s="114" t="s">
        <v>74</v>
      </c>
      <c r="E17" s="89"/>
    </row>
    <row r="18" spans="1:6" ht="78" customHeight="1" thickBot="1">
      <c r="A18" s="2039"/>
      <c r="B18" s="101" t="s">
        <v>81</v>
      </c>
      <c r="C18" s="113" t="s">
        <v>73</v>
      </c>
      <c r="D18" s="97" t="s">
        <v>74</v>
      </c>
      <c r="E18" s="98"/>
    </row>
    <row r="19" spans="1:6" ht="24" customHeight="1" thickBot="1">
      <c r="A19" s="2040" t="s">
        <v>120</v>
      </c>
      <c r="B19" s="2041"/>
      <c r="C19" s="2042"/>
      <c r="D19" s="2042"/>
      <c r="E19" s="2043"/>
    </row>
    <row r="20" spans="1:6" ht="15.75" thickBot="1">
      <c r="A20" s="109" t="s">
        <v>261</v>
      </c>
      <c r="B20" s="109" t="s">
        <v>216</v>
      </c>
      <c r="C20" s="2047" t="s">
        <v>262</v>
      </c>
      <c r="D20" s="2048"/>
      <c r="E20" s="2048"/>
      <c r="F20" s="2049"/>
    </row>
    <row r="21" spans="1:6" ht="78" customHeight="1" thickBot="1">
      <c r="A21" s="105" t="s">
        <v>277</v>
      </c>
      <c r="B21" s="2044" t="s">
        <v>245</v>
      </c>
      <c r="C21" s="106" t="s">
        <v>279</v>
      </c>
      <c r="D21" s="99" t="s">
        <v>282</v>
      </c>
      <c r="E21" s="107" t="s">
        <v>285</v>
      </c>
      <c r="F21" s="95" t="s">
        <v>288</v>
      </c>
    </row>
    <row r="22" spans="1:6" ht="78" customHeight="1" thickBot="1">
      <c r="A22" s="90" t="s">
        <v>278</v>
      </c>
      <c r="B22" s="2045"/>
      <c r="C22" s="96" t="s">
        <v>280</v>
      </c>
      <c r="D22" s="110" t="s">
        <v>283</v>
      </c>
      <c r="E22" s="89" t="s">
        <v>286</v>
      </c>
      <c r="F22" s="89" t="s">
        <v>289</v>
      </c>
    </row>
    <row r="23" spans="1:6" ht="78" customHeight="1" thickBot="1">
      <c r="A23" s="90" t="s">
        <v>244</v>
      </c>
      <c r="B23" s="2046"/>
      <c r="C23" s="96" t="s">
        <v>281</v>
      </c>
      <c r="D23" s="97" t="s">
        <v>284</v>
      </c>
      <c r="E23" s="98" t="s">
        <v>287</v>
      </c>
      <c r="F23" s="98" t="s">
        <v>290</v>
      </c>
    </row>
  </sheetData>
  <mergeCells count="11">
    <mergeCell ref="A16:A18"/>
    <mergeCell ref="A19:E19"/>
    <mergeCell ref="B21:B23"/>
    <mergeCell ref="C20:F20"/>
    <mergeCell ref="A1:E1"/>
    <mergeCell ref="A8:E8"/>
    <mergeCell ref="C9:E9"/>
    <mergeCell ref="A14:E14"/>
    <mergeCell ref="C15:E15"/>
    <mergeCell ref="D4:E4"/>
    <mergeCell ref="C2:E2"/>
  </mergeCell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D184"/>
  <sheetViews>
    <sheetView topLeftCell="A16" zoomScale="66" zoomScaleNormal="66" workbookViewId="0">
      <selection activeCell="A142" sqref="A142:X142"/>
    </sheetView>
  </sheetViews>
  <sheetFormatPr defaultRowHeight="15"/>
  <cols>
    <col min="4" max="4" width="13" customWidth="1"/>
    <col min="5" max="5" width="3.7109375" customWidth="1"/>
    <col min="6" max="6" width="9.140625" customWidth="1"/>
    <col min="7" max="7" width="3.7109375" customWidth="1"/>
    <col min="8" max="8" width="9.140625" customWidth="1"/>
    <col min="9" max="9" width="3.7109375" customWidth="1"/>
    <col min="10" max="10" width="3.5703125" customWidth="1"/>
    <col min="11" max="11" width="3.7109375" customWidth="1"/>
    <col min="12" max="12" width="9.140625" customWidth="1"/>
    <col min="13" max="13" width="3.7109375" customWidth="1"/>
    <col min="14" max="14" width="9.140625" customWidth="1"/>
    <col min="15" max="15" width="3.7109375" customWidth="1"/>
    <col min="16" max="16" width="7.5703125" customWidth="1"/>
    <col min="17" max="17" width="3.7109375" customWidth="1"/>
    <col min="18" max="18" width="9.140625" customWidth="1"/>
    <col min="19" max="19" width="4.42578125" customWidth="1"/>
    <col min="20" max="20" width="9.140625" customWidth="1"/>
    <col min="21" max="21" width="3.7109375" customWidth="1"/>
    <col min="22" max="22" width="8.7109375" customWidth="1"/>
    <col min="23" max="23" width="5.42578125" customWidth="1"/>
    <col min="24" max="24" width="10" customWidth="1"/>
    <col min="25" max="25" width="7.140625" customWidth="1"/>
    <col min="26" max="26" width="2.7109375" customWidth="1"/>
    <col min="27" max="28" width="4.85546875" customWidth="1"/>
    <col min="29" max="30" width="11.7109375" customWidth="1"/>
  </cols>
  <sheetData>
    <row r="2" spans="1:26" ht="60.75" customHeight="1">
      <c r="A2" s="222"/>
      <c r="B2" s="128" t="str">
        <f>'AREF INPUT'!B1</f>
        <v xml:space="preserve">    CLASSIFICAÇÃO DE RISCO EM ESTÁDIOS DE FUTEBOL*</v>
      </c>
      <c r="C2" s="128"/>
      <c r="D2" s="222"/>
      <c r="E2" s="222"/>
      <c r="F2" s="222"/>
      <c r="G2" s="222"/>
      <c r="H2" s="222"/>
      <c r="I2" s="222"/>
      <c r="J2" s="222"/>
      <c r="K2" s="222"/>
      <c r="L2" s="222"/>
      <c r="M2" s="222"/>
      <c r="N2" s="222"/>
      <c r="O2" s="222"/>
      <c r="P2" s="222"/>
      <c r="Q2" s="222"/>
      <c r="R2" s="127"/>
      <c r="S2" s="127"/>
      <c r="T2" s="127"/>
      <c r="U2" s="127"/>
      <c r="V2" s="127"/>
      <c r="W2" s="127"/>
      <c r="X2" s="127"/>
      <c r="Y2" s="127"/>
      <c r="Z2" s="127"/>
    </row>
    <row r="3" spans="1:26" ht="6.95" customHeight="1"/>
    <row r="4" spans="1:26" ht="6.95" customHeight="1">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row>
    <row r="5" spans="1:26" ht="24.75" customHeight="1">
      <c r="A5" s="130"/>
      <c r="B5" s="274" t="s">
        <v>291</v>
      </c>
      <c r="C5" s="131"/>
      <c r="D5" s="2081" t="s">
        <v>462</v>
      </c>
      <c r="E5" s="2081"/>
      <c r="F5" s="2081"/>
      <c r="G5" s="2081"/>
      <c r="H5" s="2081"/>
      <c r="I5" s="2081"/>
      <c r="J5" s="2081"/>
      <c r="K5" s="2081"/>
      <c r="L5" s="2081"/>
      <c r="M5" s="2081"/>
      <c r="N5" s="2081"/>
      <c r="O5" s="2081"/>
      <c r="P5" s="2081"/>
      <c r="Q5" s="130"/>
      <c r="R5" s="130"/>
      <c r="S5" s="131" t="s">
        <v>293</v>
      </c>
      <c r="T5" s="2084" t="str">
        <f>'AREF INPUT'!R4</f>
        <v>26 de Setembro de 2019</v>
      </c>
      <c r="U5" s="2084"/>
      <c r="V5" s="2084"/>
      <c r="W5" s="2084"/>
      <c r="X5" s="2084"/>
      <c r="Y5" s="130"/>
      <c r="Z5" s="130"/>
    </row>
    <row r="6" spans="1:26" ht="6.95" customHeight="1">
      <c r="A6" s="130"/>
      <c r="B6" s="132"/>
      <c r="C6" s="132"/>
      <c r="D6" s="130"/>
      <c r="E6" s="130"/>
      <c r="F6" s="130"/>
      <c r="G6" s="130"/>
      <c r="H6" s="130"/>
      <c r="I6" s="130"/>
      <c r="J6" s="130"/>
      <c r="K6" s="130"/>
      <c r="L6" s="130"/>
      <c r="M6" s="130"/>
      <c r="N6" s="130"/>
      <c r="O6" s="130"/>
      <c r="P6" s="130"/>
      <c r="Q6" s="130"/>
      <c r="R6" s="132"/>
      <c r="S6" s="130"/>
      <c r="T6" s="130"/>
      <c r="U6" s="130"/>
      <c r="V6" s="130"/>
      <c r="W6" s="130"/>
      <c r="X6" s="130"/>
      <c r="Y6" s="130"/>
      <c r="Z6" s="130"/>
    </row>
    <row r="7" spans="1:26" ht="24.75" customHeight="1">
      <c r="A7" s="130"/>
      <c r="B7" s="274" t="s">
        <v>292</v>
      </c>
      <c r="C7" s="131"/>
      <c r="D7" s="2082" t="str">
        <f>'AREF INPUT'!C6</f>
        <v>JORNALISTA MÁRIO FILHO ( MARACANÃ)</v>
      </c>
      <c r="E7" s="2082"/>
      <c r="F7" s="2082"/>
      <c r="G7" s="2082"/>
      <c r="H7" s="2082"/>
      <c r="I7" s="2082"/>
      <c r="J7" s="2082"/>
      <c r="K7" s="2082"/>
      <c r="L7" s="2082"/>
      <c r="M7" s="2082"/>
      <c r="N7" s="2082"/>
      <c r="O7" s="2082"/>
      <c r="P7" s="2082"/>
      <c r="Q7" s="130"/>
      <c r="R7" s="130"/>
      <c r="S7" s="131" t="s">
        <v>294</v>
      </c>
      <c r="T7" s="2085" t="str">
        <f>'AREF INPUT'!R6</f>
        <v>20:00hrs</v>
      </c>
      <c r="U7" s="2085"/>
      <c r="V7" s="2085"/>
      <c r="W7" s="2085"/>
      <c r="X7" s="2085"/>
      <c r="Y7" s="130"/>
      <c r="Z7" s="130"/>
    </row>
    <row r="8" spans="1:26" ht="6.95" customHeight="1">
      <c r="A8" s="130"/>
      <c r="B8" s="132"/>
      <c r="C8" s="132"/>
      <c r="D8" s="130"/>
      <c r="E8" s="130"/>
      <c r="F8" s="130"/>
      <c r="G8" s="130"/>
      <c r="H8" s="130"/>
      <c r="I8" s="130"/>
      <c r="J8" s="130"/>
      <c r="K8" s="130"/>
      <c r="L8" s="130"/>
      <c r="M8" s="130"/>
      <c r="N8" s="130"/>
      <c r="O8" s="130"/>
      <c r="P8" s="130"/>
      <c r="Q8" s="130"/>
      <c r="R8" s="132"/>
      <c r="S8" s="130"/>
      <c r="T8" s="130"/>
      <c r="U8" s="130"/>
      <c r="V8" s="130"/>
      <c r="W8" s="130"/>
      <c r="X8" s="130"/>
      <c r="Y8" s="130"/>
      <c r="Z8" s="130"/>
    </row>
    <row r="9" spans="1:26" ht="57" customHeight="1">
      <c r="A9" s="130"/>
      <c r="B9" s="274" t="s">
        <v>246</v>
      </c>
      <c r="C9" s="131"/>
      <c r="D9" s="2083" t="str">
        <f>'AREF INPUT'!C8</f>
        <v>Fluminense FC</v>
      </c>
      <c r="E9" s="2083"/>
      <c r="F9" s="2083"/>
      <c r="G9" s="2083"/>
      <c r="H9" s="2083"/>
      <c r="I9" s="2083"/>
      <c r="J9" s="2083"/>
      <c r="K9" s="149"/>
      <c r="L9" s="133"/>
      <c r="M9" s="134" t="s">
        <v>335</v>
      </c>
      <c r="N9" s="133"/>
      <c r="O9" s="133"/>
      <c r="P9" s="2083" t="e">
        <f>'Plano de Ação'!F26:H26</f>
        <v>#VALUE!</v>
      </c>
      <c r="Q9" s="2083"/>
      <c r="R9" s="2083"/>
      <c r="S9" s="2083"/>
      <c r="T9" s="2083"/>
      <c r="U9" s="2083"/>
      <c r="V9" s="2083"/>
      <c r="W9" s="2083"/>
      <c r="X9" s="2083"/>
      <c r="Y9" s="130"/>
      <c r="Z9" s="130"/>
    </row>
    <row r="10" spans="1:26" ht="6.95" customHeight="1">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ht="9" customHeight="1">
      <c r="M11" s="115"/>
      <c r="N11" s="115"/>
      <c r="O11" s="115"/>
      <c r="P11" s="115"/>
      <c r="Q11" s="115"/>
    </row>
    <row r="12" spans="1:26" ht="21.75" customHeight="1">
      <c r="A12" s="2096" t="s">
        <v>311</v>
      </c>
      <c r="B12" s="2096"/>
      <c r="C12" s="2096"/>
      <c r="D12" s="2096"/>
      <c r="E12" s="2096"/>
      <c r="F12" s="2096"/>
      <c r="G12" s="2096"/>
      <c r="H12" s="2096"/>
      <c r="I12" s="2096"/>
      <c r="J12" s="2096"/>
      <c r="K12" s="2096"/>
      <c r="L12" s="2096"/>
      <c r="M12" s="2096"/>
      <c r="N12" s="2096"/>
      <c r="O12" s="2096"/>
      <c r="P12" s="2096"/>
      <c r="Q12" s="2096"/>
      <c r="R12" s="2096"/>
      <c r="S12" s="2096"/>
      <c r="T12" s="2096"/>
      <c r="U12" s="2096"/>
      <c r="V12" s="2096"/>
      <c r="W12" s="2096"/>
      <c r="X12" s="2096"/>
      <c r="Y12" s="2096"/>
      <c r="Z12" s="2096"/>
    </row>
    <row r="13" spans="1:26" ht="9" customHeight="1" thickBot="1">
      <c r="A13" s="138"/>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row>
    <row r="14" spans="1:26" ht="21.95" customHeight="1" thickBot="1">
      <c r="A14" s="223" t="str">
        <f>D9</f>
        <v>Fluminense FC</v>
      </c>
      <c r="B14" s="173"/>
      <c r="C14" s="173"/>
      <c r="D14" s="174"/>
      <c r="E14" s="174"/>
      <c r="F14" s="175"/>
      <c r="G14" s="175"/>
      <c r="H14" s="175"/>
      <c r="I14" s="175"/>
      <c r="J14" s="175"/>
      <c r="K14" s="176"/>
      <c r="L14" s="177"/>
      <c r="M14" s="176"/>
      <c r="N14" s="177"/>
      <c r="O14" s="176"/>
      <c r="P14" s="178"/>
      <c r="Q14" s="176"/>
      <c r="R14" s="176"/>
      <c r="S14" s="176"/>
      <c r="T14" s="176"/>
      <c r="U14" s="176"/>
      <c r="V14" s="202">
        <f>VLOOKUP(W14,RISCONUM,2,FALSE)</f>
        <v>3</v>
      </c>
      <c r="W14" s="2086" t="str">
        <f>IF('tabelas aref (3)'!I32&gt;79,"MUITO ALTO",IF(OR('tabelas aref (3)'!I32=79,'tabelas aref (3)'!I32&gt;47),"ALTO",IF(OR('tabelas aref (3)'!I32=47,'tabelas aref (3)'!I32&gt;29),"MÉDIO",IF(OR('tabelas aref (3)'!I32=29,'tabelas aref (3)'!I32&gt;9),"BAIXO",IF(10&gt;'tabelas aref (3)'!I32,"MUITO BAIXO",)))))</f>
        <v>MÉDIO</v>
      </c>
      <c r="X14" s="2087"/>
      <c r="Y14" s="2088"/>
      <c r="Z14" s="176"/>
    </row>
    <row r="15" spans="1:26" ht="9" customHeight="1" thickBot="1">
      <c r="A15" s="115"/>
      <c r="B15" s="115"/>
      <c r="C15" s="115"/>
      <c r="D15" s="115"/>
      <c r="E15" s="156"/>
      <c r="F15" s="115"/>
      <c r="G15" s="115"/>
      <c r="H15" s="115"/>
      <c r="I15" s="115"/>
      <c r="J15" s="115"/>
      <c r="K15" s="138"/>
      <c r="L15" s="138"/>
      <c r="M15" s="138"/>
      <c r="N15" s="138"/>
      <c r="O15" s="138"/>
      <c r="P15" s="171"/>
      <c r="Q15" s="138"/>
      <c r="R15" s="138"/>
      <c r="S15" s="138"/>
      <c r="T15" s="138"/>
      <c r="U15" s="138"/>
      <c r="V15" s="197"/>
      <c r="W15" s="138"/>
      <c r="X15" s="138"/>
      <c r="Y15" s="138"/>
      <c r="Z15" s="138"/>
    </row>
    <row r="16" spans="1:26" ht="21.95" customHeight="1" thickBot="1">
      <c r="A16" s="223" t="e">
        <f>P9</f>
        <v>#VALUE!</v>
      </c>
      <c r="B16" s="173"/>
      <c r="C16" s="173"/>
      <c r="D16" s="174"/>
      <c r="E16" s="174"/>
      <c r="F16" s="175"/>
      <c r="G16" s="175"/>
      <c r="H16" s="175"/>
      <c r="I16" s="175"/>
      <c r="J16" s="175"/>
      <c r="K16" s="176"/>
      <c r="L16" s="177"/>
      <c r="M16" s="176"/>
      <c r="N16" s="177"/>
      <c r="O16" s="176"/>
      <c r="P16" s="178"/>
      <c r="Q16" s="176"/>
      <c r="R16" s="176"/>
      <c r="S16" s="176"/>
      <c r="T16" s="176"/>
      <c r="U16" s="176"/>
      <c r="V16" s="202">
        <f>VLOOKUP(W16,RISCONUM,2,FALSE)</f>
        <v>2</v>
      </c>
      <c r="W16" s="2086" t="str">
        <f>IF('tabelas aref (3)'!I33&gt;79,"MUITO ALTO",IF(OR('tabelas aref (3)'!I33=79,'tabelas aref (3)'!I33&gt;47),"ALTO",IF(OR('tabelas aref (3)'!I33=47,'tabelas aref (3)'!I33&gt;29),"MÉDIO",IF(OR('tabelas aref (3)'!I33=29,'tabelas aref (3)'!I33&gt;9),"BAIXO",IF(10&gt;'tabelas aref (3)'!I33,"MUITO BAIXO",)))))</f>
        <v>BAIXO</v>
      </c>
      <c r="X16" s="2087"/>
      <c r="Y16" s="2088"/>
      <c r="Z16" s="176"/>
    </row>
    <row r="17" spans="1:26" ht="9" customHeight="1" thickBot="1">
      <c r="A17" s="115"/>
      <c r="B17" s="115"/>
      <c r="C17" s="115"/>
      <c r="D17" s="115"/>
      <c r="E17" s="156"/>
      <c r="F17" s="115"/>
      <c r="G17" s="115"/>
      <c r="H17" s="115"/>
      <c r="I17" s="115"/>
      <c r="J17" s="115"/>
      <c r="K17" s="138"/>
      <c r="L17" s="138"/>
      <c r="M17" s="138"/>
      <c r="N17" s="138"/>
      <c r="O17" s="138"/>
      <c r="P17" s="171"/>
      <c r="Q17" s="138"/>
      <c r="R17" s="138"/>
      <c r="S17" s="138"/>
      <c r="T17" s="138"/>
      <c r="U17" s="138"/>
      <c r="V17" s="197"/>
      <c r="W17" s="138"/>
      <c r="X17" s="138"/>
      <c r="Y17" s="138"/>
      <c r="Z17" s="138"/>
    </row>
    <row r="18" spans="1:26" ht="30" customHeight="1" thickBot="1">
      <c r="A18" s="179" t="s">
        <v>332</v>
      </c>
      <c r="B18" s="179"/>
      <c r="C18" s="179"/>
      <c r="D18" s="179"/>
      <c r="E18" s="179"/>
      <c r="F18" s="179"/>
      <c r="G18" s="179"/>
      <c r="H18" s="182"/>
      <c r="I18" s="133"/>
      <c r="J18" s="133"/>
      <c r="K18" s="147"/>
      <c r="L18" s="180"/>
      <c r="M18" s="147"/>
      <c r="N18" s="180"/>
      <c r="O18" s="147"/>
      <c r="P18" s="181"/>
      <c r="Q18" s="147"/>
      <c r="R18" s="147"/>
      <c r="S18" s="147"/>
      <c r="T18" s="147"/>
      <c r="U18" s="147"/>
      <c r="V18" s="203">
        <f>MAX(V14,V16)</f>
        <v>3</v>
      </c>
      <c r="W18" s="2089" t="str">
        <f>VLOOKUP(V18,riscocor,2,FALSE)</f>
        <v>MÉDIO</v>
      </c>
      <c r="X18" s="2090"/>
      <c r="Y18" s="2091"/>
      <c r="Z18" s="147"/>
    </row>
    <row r="19" spans="1:26" ht="9" customHeight="1">
      <c r="A19" s="138"/>
      <c r="B19" s="172"/>
      <c r="C19" s="172"/>
      <c r="D19" s="138"/>
      <c r="E19" s="138"/>
      <c r="F19" s="138"/>
      <c r="G19" s="138"/>
      <c r="H19" s="138"/>
      <c r="I19" s="138"/>
      <c r="J19" s="138"/>
      <c r="K19" s="138"/>
      <c r="L19" s="138"/>
      <c r="M19" s="138"/>
      <c r="N19" s="138"/>
      <c r="O19" s="138"/>
      <c r="P19" s="171"/>
      <c r="Q19" s="138"/>
      <c r="R19" s="138"/>
      <c r="S19" s="138"/>
      <c r="T19" s="138"/>
      <c r="U19" s="138"/>
      <c r="V19" s="138"/>
      <c r="W19" s="138"/>
      <c r="X19" s="138"/>
      <c r="Y19" s="138"/>
      <c r="Z19" s="138"/>
    </row>
    <row r="20" spans="1:26" ht="25.5" customHeight="1">
      <c r="A20" s="2092" t="s">
        <v>333</v>
      </c>
      <c r="B20" s="2092"/>
      <c r="C20" s="2092"/>
      <c r="D20" s="2092"/>
      <c r="E20" s="2092"/>
      <c r="F20" s="2092"/>
      <c r="G20" s="2092"/>
      <c r="H20" s="2092"/>
      <c r="I20" s="2092"/>
      <c r="J20" s="2092"/>
      <c r="K20" s="2092"/>
      <c r="L20" s="2092"/>
      <c r="M20" s="2092"/>
      <c r="N20" s="2092"/>
      <c r="O20" s="2092"/>
      <c r="P20" s="2092"/>
      <c r="Q20" s="2092"/>
      <c r="R20" s="2092"/>
      <c r="S20" s="2092"/>
      <c r="T20" s="2092"/>
      <c r="U20" s="2092"/>
      <c r="V20" s="2092"/>
      <c r="W20" s="2092"/>
      <c r="X20" s="2092"/>
      <c r="Y20" s="2092"/>
      <c r="Z20" s="2092"/>
    </row>
    <row r="21" spans="1:26" ht="9" customHeight="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row>
    <row r="22" spans="1:26" ht="25.5" customHeight="1">
      <c r="A22" s="224" t="s">
        <v>315</v>
      </c>
      <c r="B22" s="217"/>
      <c r="C22" s="217"/>
      <c r="D22" s="217"/>
      <c r="E22" s="221"/>
      <c r="F22" s="2062" t="s">
        <v>418</v>
      </c>
      <c r="G22" s="2062"/>
      <c r="H22" s="2062"/>
      <c r="I22" s="221"/>
      <c r="J22" s="221"/>
      <c r="K22" s="221"/>
      <c r="L22" s="2062" t="s">
        <v>410</v>
      </c>
      <c r="M22" s="2062"/>
      <c r="N22" s="2062"/>
      <c r="O22" s="221"/>
      <c r="P22" s="221"/>
      <c r="Q22" s="221"/>
      <c r="R22" s="2062" t="s">
        <v>339</v>
      </c>
      <c r="S22" s="2062"/>
      <c r="T22" s="2062"/>
      <c r="U22" s="221"/>
      <c r="V22" s="2062" t="s">
        <v>340</v>
      </c>
      <c r="W22" s="2062"/>
      <c r="X22" s="2062"/>
      <c r="Y22" s="221"/>
      <c r="Z22" s="221"/>
    </row>
    <row r="23" spans="1:26" ht="9" customHeight="1" thickBot="1">
      <c r="A23" s="225"/>
      <c r="B23" s="172"/>
      <c r="C23" s="172"/>
      <c r="D23" s="138"/>
      <c r="E23" s="147"/>
      <c r="F23" s="147"/>
      <c r="G23" s="147"/>
      <c r="H23" s="147"/>
      <c r="I23" s="147"/>
      <c r="J23" s="138"/>
      <c r="K23" s="147"/>
      <c r="L23" s="147"/>
      <c r="M23" s="147"/>
      <c r="N23" s="147"/>
      <c r="O23" s="147"/>
      <c r="P23" s="115"/>
      <c r="Q23" s="188"/>
      <c r="R23" s="188"/>
      <c r="S23" s="188"/>
      <c r="T23" s="188"/>
      <c r="U23" s="188"/>
      <c r="V23" s="188"/>
      <c r="W23" s="188"/>
      <c r="X23" s="188"/>
      <c r="Y23" s="188"/>
      <c r="Z23" s="138"/>
    </row>
    <row r="24" spans="1:26" ht="25.5" customHeight="1" thickBot="1">
      <c r="A24" s="226" t="s">
        <v>411</v>
      </c>
      <c r="B24" s="218"/>
      <c r="C24" s="218"/>
      <c r="D24" s="218"/>
      <c r="E24" s="147"/>
      <c r="F24" s="2063"/>
      <c r="G24" s="2064"/>
      <c r="H24" s="2065"/>
      <c r="I24" s="232"/>
      <c r="J24" s="233" t="str">
        <f>W18&amp;A22&amp;A24</f>
        <v>MÉDIOPOLÍCIA MILITARPOLICIAIS</v>
      </c>
      <c r="K24" s="232"/>
      <c r="L24" s="2093">
        <f>VLOOKUP(J24,BASEDADOS,5,FALSE)</f>
        <v>265</v>
      </c>
      <c r="M24" s="2094"/>
      <c r="N24" s="2095"/>
      <c r="O24" s="232"/>
      <c r="P24" s="234"/>
      <c r="Q24" s="235"/>
      <c r="R24" s="2093" t="e">
        <f>'Plano de Ação'!#REF!</f>
        <v>#REF!</v>
      </c>
      <c r="S24" s="2094"/>
      <c r="T24" s="2095"/>
      <c r="U24" s="236"/>
      <c r="V24" s="2078" t="e">
        <f>R24-L24</f>
        <v>#REF!</v>
      </c>
      <c r="W24" s="2079"/>
      <c r="X24" s="2080"/>
      <c r="Y24" s="188"/>
      <c r="Z24" s="219"/>
    </row>
    <row r="25" spans="1:26" ht="9" customHeight="1" thickBot="1">
      <c r="A25" s="227"/>
      <c r="B25" s="115"/>
      <c r="C25" s="115"/>
      <c r="D25" s="115"/>
      <c r="E25" s="147"/>
      <c r="F25" s="237"/>
      <c r="G25" s="237"/>
      <c r="H25" s="232"/>
      <c r="I25" s="232"/>
      <c r="J25" s="238"/>
      <c r="K25" s="232"/>
      <c r="L25" s="237"/>
      <c r="M25" s="237"/>
      <c r="N25" s="232"/>
      <c r="O25" s="232"/>
      <c r="P25" s="239"/>
      <c r="Q25" s="235"/>
      <c r="R25" s="240"/>
      <c r="S25" s="240"/>
      <c r="T25" s="235"/>
      <c r="U25" s="235"/>
      <c r="V25" s="240"/>
      <c r="W25" s="240"/>
      <c r="X25" s="235"/>
      <c r="Y25" s="188"/>
      <c r="Z25" s="138"/>
    </row>
    <row r="26" spans="1:26" ht="25.5" customHeight="1" thickBot="1">
      <c r="A26" s="228" t="s">
        <v>395</v>
      </c>
      <c r="B26" s="183"/>
      <c r="C26" s="183"/>
      <c r="D26" s="183"/>
      <c r="E26" s="147"/>
      <c r="F26" s="2053"/>
      <c r="G26" s="2054"/>
      <c r="H26" s="2055"/>
      <c r="I26" s="232"/>
      <c r="J26" s="241" t="str">
        <f>W18&amp;A22&amp;A26</f>
        <v>MÉDIOPOLÍCIA MILITARBEPE</v>
      </c>
      <c r="K26" s="232"/>
      <c r="L26" s="2097">
        <f>L24-L28-L30-L32</f>
        <v>223</v>
      </c>
      <c r="M26" s="2098"/>
      <c r="N26" s="2099"/>
      <c r="O26" s="232"/>
      <c r="P26" s="242"/>
      <c r="Q26" s="235"/>
      <c r="R26" s="2053"/>
      <c r="S26" s="2054"/>
      <c r="T26" s="2055"/>
      <c r="U26" s="243"/>
      <c r="V26" s="2053"/>
      <c r="W26" s="2054"/>
      <c r="X26" s="2055"/>
      <c r="Y26" s="188"/>
      <c r="Z26" s="176"/>
    </row>
    <row r="27" spans="1:26" ht="9" customHeight="1" thickBot="1">
      <c r="A27" s="227"/>
      <c r="B27" s="115"/>
      <c r="C27" s="115"/>
      <c r="D27" s="115"/>
      <c r="E27" s="147"/>
      <c r="F27" s="237"/>
      <c r="G27" s="237"/>
      <c r="H27" s="232"/>
      <c r="I27" s="232"/>
      <c r="J27" s="238"/>
      <c r="K27" s="232"/>
      <c r="L27" s="237"/>
      <c r="M27" s="237"/>
      <c r="N27" s="232"/>
      <c r="O27" s="232"/>
      <c r="P27" s="239"/>
      <c r="Q27" s="235"/>
      <c r="R27" s="240"/>
      <c r="S27" s="240"/>
      <c r="T27" s="235"/>
      <c r="U27" s="235"/>
      <c r="V27" s="240"/>
      <c r="W27" s="240"/>
      <c r="X27" s="235"/>
      <c r="Y27" s="188"/>
      <c r="Z27" s="138"/>
    </row>
    <row r="28" spans="1:26" ht="25.5" customHeight="1" thickBot="1">
      <c r="A28" s="228" t="s">
        <v>316</v>
      </c>
      <c r="B28" s="183"/>
      <c r="C28" s="183"/>
      <c r="D28" s="183"/>
      <c r="E28" s="147"/>
      <c r="F28" s="2056">
        <f>VLOOKUP(J28,BASEDADOS,5,FALSE)</f>
        <v>2</v>
      </c>
      <c r="G28" s="2057"/>
      <c r="H28" s="2058"/>
      <c r="I28" s="232"/>
      <c r="J28" s="241" t="str">
        <f>W18&amp;A22&amp;A28</f>
        <v>MÉDIOPOLÍCIA MILITARCAVALARIA (ESQUADRAS)</v>
      </c>
      <c r="K28" s="232"/>
      <c r="L28" s="2097">
        <f>F28*12</f>
        <v>24</v>
      </c>
      <c r="M28" s="2098"/>
      <c r="N28" s="2099"/>
      <c r="O28" s="232"/>
      <c r="P28" s="242"/>
      <c r="Q28" s="235"/>
      <c r="R28" s="2103" t="e">
        <f>'Plano de Ação'!#REF!</f>
        <v>#REF!</v>
      </c>
      <c r="S28" s="2104"/>
      <c r="T28" s="2105"/>
      <c r="U28" s="243"/>
      <c r="V28" s="2059" t="e">
        <f>R28-L28</f>
        <v>#REF!</v>
      </c>
      <c r="W28" s="2060"/>
      <c r="X28" s="2061"/>
      <c r="Y28" s="188"/>
      <c r="Z28" s="176"/>
    </row>
    <row r="29" spans="1:26" ht="9" customHeight="1" thickBot="1">
      <c r="A29" s="227"/>
      <c r="B29" s="115"/>
      <c r="C29" s="115"/>
      <c r="D29" s="115"/>
      <c r="E29" s="147"/>
      <c r="F29" s="237"/>
      <c r="G29" s="237"/>
      <c r="H29" s="232"/>
      <c r="I29" s="232"/>
      <c r="J29" s="238"/>
      <c r="K29" s="232"/>
      <c r="L29" s="237"/>
      <c r="M29" s="237"/>
      <c r="N29" s="232"/>
      <c r="O29" s="232"/>
      <c r="P29" s="239"/>
      <c r="Q29" s="235"/>
      <c r="R29" s="240"/>
      <c r="S29" s="240"/>
      <c r="T29" s="235"/>
      <c r="U29" s="235"/>
      <c r="V29" s="240"/>
      <c r="W29" s="240"/>
      <c r="X29" s="235"/>
      <c r="Y29" s="188"/>
      <c r="Z29" s="138"/>
    </row>
    <row r="30" spans="1:26" ht="25.5" customHeight="1" thickBot="1">
      <c r="A30" s="228" t="s">
        <v>317</v>
      </c>
      <c r="B30" s="183"/>
      <c r="C30" s="183"/>
      <c r="D30" s="183"/>
      <c r="E30" s="147"/>
      <c r="F30" s="2056">
        <f>VLOOKUP(J30,BASEDADOS,5,FALSE)</f>
        <v>1</v>
      </c>
      <c r="G30" s="2057"/>
      <c r="H30" s="2058"/>
      <c r="I30" s="232"/>
      <c r="J30" s="241" t="str">
        <f>W18&amp;A22&amp;A30</f>
        <v>MÉDIOPOLÍCIA MILITARCÃES (BATALHÃO)</v>
      </c>
      <c r="K30" s="232"/>
      <c r="L30" s="2097">
        <f>F30*18</f>
        <v>18</v>
      </c>
      <c r="M30" s="2098"/>
      <c r="N30" s="2099"/>
      <c r="O30" s="232"/>
      <c r="P30" s="242"/>
      <c r="Q30" s="235"/>
      <c r="R30" s="2103" t="e">
        <f>'Plano de Ação'!#REF!</f>
        <v>#REF!</v>
      </c>
      <c r="S30" s="2104"/>
      <c r="T30" s="2105"/>
      <c r="U30" s="243"/>
      <c r="V30" s="2059" t="e">
        <f>R30-L30</f>
        <v>#REF!</v>
      </c>
      <c r="W30" s="2060"/>
      <c r="X30" s="2061"/>
      <c r="Y30" s="188"/>
      <c r="Z30" s="176"/>
    </row>
    <row r="31" spans="1:26" ht="9" customHeight="1" thickBot="1">
      <c r="A31" s="227"/>
      <c r="B31" s="115"/>
      <c r="C31" s="115"/>
      <c r="D31" s="115"/>
      <c r="E31" s="147"/>
      <c r="F31" s="237"/>
      <c r="G31" s="237"/>
      <c r="H31" s="232"/>
      <c r="I31" s="232"/>
      <c r="J31" s="238"/>
      <c r="K31" s="232"/>
      <c r="L31" s="237"/>
      <c r="M31" s="237"/>
      <c r="N31" s="232"/>
      <c r="O31" s="232"/>
      <c r="P31" s="244"/>
      <c r="Q31" s="235"/>
      <c r="R31" s="240"/>
      <c r="S31" s="240"/>
      <c r="T31" s="235"/>
      <c r="U31" s="235"/>
      <c r="V31" s="240"/>
      <c r="W31" s="240"/>
      <c r="X31" s="235"/>
      <c r="Y31" s="188"/>
      <c r="Z31" s="138"/>
    </row>
    <row r="32" spans="1:26" ht="25.5" customHeight="1" thickBot="1">
      <c r="A32" s="228" t="s">
        <v>318</v>
      </c>
      <c r="B32" s="183"/>
      <c r="C32" s="183"/>
      <c r="D32" s="183"/>
      <c r="E32" s="186"/>
      <c r="F32" s="2056">
        <f>VLOOKUP(J32,BASEDADOS,5,FALSE)</f>
        <v>0</v>
      </c>
      <c r="G32" s="2057"/>
      <c r="H32" s="2058"/>
      <c r="I32" s="245"/>
      <c r="J32" s="241" t="str">
        <f>W18&amp;A22&amp;A32</f>
        <v>MÉDIOPOLÍCIA MILITARCHOQUE (PM´S)</v>
      </c>
      <c r="K32" s="246"/>
      <c r="L32" s="2097">
        <f>F32*28</f>
        <v>0</v>
      </c>
      <c r="M32" s="2098"/>
      <c r="N32" s="2099"/>
      <c r="O32" s="245"/>
      <c r="P32" s="247"/>
      <c r="Q32" s="248"/>
      <c r="R32" s="2103" t="e">
        <f>'Plano de Ação'!#REF!</f>
        <v>#REF!</v>
      </c>
      <c r="S32" s="2104"/>
      <c r="T32" s="2105"/>
      <c r="U32" s="243"/>
      <c r="V32" s="2059" t="e">
        <f>R32-L32</f>
        <v>#REF!</v>
      </c>
      <c r="W32" s="2060"/>
      <c r="X32" s="2061"/>
      <c r="Y32" s="189"/>
      <c r="Z32" s="184"/>
    </row>
    <row r="33" spans="1:26" s="115" customFormat="1" ht="9" customHeight="1">
      <c r="A33" s="229"/>
      <c r="B33" s="139"/>
      <c r="C33" s="139"/>
      <c r="D33" s="139"/>
      <c r="E33" s="148"/>
      <c r="F33" s="148"/>
      <c r="G33" s="148"/>
      <c r="H33" s="148"/>
      <c r="I33" s="148"/>
      <c r="J33" s="139"/>
      <c r="K33" s="148"/>
      <c r="L33" s="148"/>
      <c r="M33" s="148"/>
      <c r="N33" s="148"/>
      <c r="O33" s="148"/>
      <c r="P33" s="139"/>
      <c r="Q33" s="193"/>
      <c r="R33" s="193"/>
      <c r="S33" s="193"/>
      <c r="T33" s="193"/>
      <c r="U33" s="193"/>
      <c r="V33" s="193"/>
      <c r="W33" s="193"/>
      <c r="X33" s="193"/>
      <c r="Y33" s="193"/>
      <c r="Z33" s="139"/>
    </row>
    <row r="34" spans="1:26" ht="25.5" customHeight="1">
      <c r="A34" s="224" t="s">
        <v>320</v>
      </c>
      <c r="B34" s="217"/>
      <c r="C34" s="217"/>
      <c r="D34" s="217"/>
      <c r="E34" s="221"/>
      <c r="F34" s="2062" t="s">
        <v>418</v>
      </c>
      <c r="G34" s="2062"/>
      <c r="H34" s="2062"/>
      <c r="I34" s="221"/>
      <c r="J34" s="221"/>
      <c r="K34" s="221"/>
      <c r="L34" s="2062" t="s">
        <v>410</v>
      </c>
      <c r="M34" s="2062"/>
      <c r="N34" s="2062"/>
      <c r="O34" s="221"/>
      <c r="P34" s="221"/>
      <c r="Q34" s="221"/>
      <c r="R34" s="2062" t="s">
        <v>339</v>
      </c>
      <c r="S34" s="2062"/>
      <c r="T34" s="2062"/>
      <c r="U34" s="221"/>
      <c r="V34" s="2062" t="s">
        <v>340</v>
      </c>
      <c r="W34" s="2062"/>
      <c r="X34" s="2062"/>
      <c r="Y34" s="221"/>
      <c r="Z34" s="221"/>
    </row>
    <row r="35" spans="1:26" ht="9" customHeight="1" thickBot="1">
      <c r="A35" s="227"/>
      <c r="B35" s="115"/>
      <c r="C35" s="115"/>
      <c r="D35" s="115"/>
      <c r="E35" s="147"/>
      <c r="F35" s="187"/>
      <c r="G35" s="187"/>
      <c r="H35" s="147"/>
      <c r="I35" s="147"/>
      <c r="J35" s="185"/>
      <c r="K35" s="147"/>
      <c r="L35" s="187"/>
      <c r="M35" s="187"/>
      <c r="N35" s="147"/>
      <c r="O35" s="147"/>
      <c r="P35" s="171"/>
      <c r="Q35" s="188"/>
      <c r="R35" s="190"/>
      <c r="S35" s="190"/>
      <c r="T35" s="188"/>
      <c r="U35" s="188"/>
      <c r="V35" s="190"/>
      <c r="W35" s="190"/>
      <c r="X35" s="188"/>
      <c r="Y35" s="188"/>
      <c r="Z35" s="138"/>
    </row>
    <row r="36" spans="1:26" ht="25.5" customHeight="1" thickBot="1">
      <c r="A36" s="226" t="s">
        <v>320</v>
      </c>
      <c r="B36" s="218"/>
      <c r="C36" s="218"/>
      <c r="D36" s="218"/>
      <c r="E36" s="186"/>
      <c r="F36" s="2063"/>
      <c r="G36" s="2064"/>
      <c r="H36" s="2065"/>
      <c r="I36" s="245"/>
      <c r="J36" s="233"/>
      <c r="K36" s="246"/>
      <c r="L36" s="2066">
        <f>L38+L40</f>
        <v>347</v>
      </c>
      <c r="M36" s="2067"/>
      <c r="N36" s="2068"/>
      <c r="O36" s="245"/>
      <c r="P36" s="234"/>
      <c r="Q36" s="248"/>
      <c r="R36" s="2066" t="e">
        <f>R38+R40</f>
        <v>#REF!</v>
      </c>
      <c r="S36" s="2067"/>
      <c r="T36" s="2068"/>
      <c r="U36" s="236"/>
      <c r="V36" s="2078" t="e">
        <f>R36-L36</f>
        <v>#REF!</v>
      </c>
      <c r="W36" s="2079"/>
      <c r="X36" s="2080"/>
      <c r="Y36" s="189"/>
      <c r="Z36" s="219"/>
    </row>
    <row r="37" spans="1:26" ht="9" customHeight="1" thickBot="1">
      <c r="A37" s="227"/>
      <c r="B37" s="115"/>
      <c r="C37" s="115"/>
      <c r="D37" s="115"/>
      <c r="E37" s="147"/>
      <c r="F37" s="237"/>
      <c r="G37" s="237"/>
      <c r="H37" s="232"/>
      <c r="I37" s="232"/>
      <c r="J37" s="238"/>
      <c r="K37" s="232"/>
      <c r="L37" s="237"/>
      <c r="M37" s="237"/>
      <c r="N37" s="232"/>
      <c r="O37" s="232"/>
      <c r="P37" s="244"/>
      <c r="Q37" s="235"/>
      <c r="R37" s="240"/>
      <c r="S37" s="240"/>
      <c r="T37" s="235"/>
      <c r="U37" s="235"/>
      <c r="V37" s="240"/>
      <c r="W37" s="240"/>
      <c r="X37" s="235"/>
      <c r="Y37" s="188"/>
      <c r="Z37" s="138"/>
    </row>
    <row r="38" spans="1:26" ht="25.5" customHeight="1" thickBot="1">
      <c r="A38" s="228" t="s">
        <v>399</v>
      </c>
      <c r="B38" s="183"/>
      <c r="C38" s="183"/>
      <c r="D38" s="183"/>
      <c r="E38" s="186"/>
      <c r="F38" s="2053"/>
      <c r="G38" s="2054"/>
      <c r="H38" s="2055"/>
      <c r="I38" s="245"/>
      <c r="J38" s="241" t="str">
        <f>W18&amp;A34&amp;A38</f>
        <v>MÉDIOGUARDA MUNICIPALGM URBANO</v>
      </c>
      <c r="K38" s="246"/>
      <c r="L38" s="2100">
        <f>VLOOKUP(J38,BASEDADOS,5,FALSE)</f>
        <v>294.95</v>
      </c>
      <c r="M38" s="2101"/>
      <c r="N38" s="2102"/>
      <c r="O38" s="245"/>
      <c r="P38" s="247"/>
      <c r="Q38" s="248"/>
      <c r="R38" s="2056" t="e">
        <f>'Plano de Ação'!#REF!</f>
        <v>#REF!</v>
      </c>
      <c r="S38" s="2057"/>
      <c r="T38" s="2058"/>
      <c r="U38" s="243"/>
      <c r="V38" s="2075" t="e">
        <f>R38-L38</f>
        <v>#REF!</v>
      </c>
      <c r="W38" s="2076"/>
      <c r="X38" s="2077"/>
      <c r="Y38" s="189"/>
      <c r="Z38" s="184"/>
    </row>
    <row r="39" spans="1:26" ht="9" customHeight="1" thickBot="1">
      <c r="A39" s="227"/>
      <c r="B39" s="115"/>
      <c r="C39" s="115"/>
      <c r="D39" s="115"/>
      <c r="E39" s="147"/>
      <c r="F39" s="237"/>
      <c r="G39" s="237"/>
      <c r="H39" s="232"/>
      <c r="I39" s="232"/>
      <c r="J39" s="238"/>
      <c r="K39" s="232"/>
      <c r="L39" s="237"/>
      <c r="M39" s="237"/>
      <c r="N39" s="232"/>
      <c r="O39" s="232"/>
      <c r="P39" s="244"/>
      <c r="Q39" s="235"/>
      <c r="R39" s="240"/>
      <c r="S39" s="240"/>
      <c r="T39" s="235"/>
      <c r="U39" s="235"/>
      <c r="V39" s="240"/>
      <c r="W39" s="240"/>
      <c r="X39" s="235"/>
      <c r="Y39" s="188"/>
      <c r="Z39" s="138"/>
    </row>
    <row r="40" spans="1:26" ht="25.5" customHeight="1" thickBot="1">
      <c r="A40" s="228" t="s">
        <v>400</v>
      </c>
      <c r="B40" s="183"/>
      <c r="C40" s="183"/>
      <c r="D40" s="183"/>
      <c r="E40" s="186"/>
      <c r="F40" s="2053"/>
      <c r="G40" s="2054"/>
      <c r="H40" s="2055"/>
      <c r="I40" s="245"/>
      <c r="J40" s="241" t="str">
        <f>W18&amp;A34&amp;A40</f>
        <v>MÉDIOGUARDA MUNICIPALGM TRÂNSITO</v>
      </c>
      <c r="K40" s="246"/>
      <c r="L40" s="2100">
        <f>VLOOKUP(J40,BASEDADOS,5,FALSE)</f>
        <v>52.05</v>
      </c>
      <c r="M40" s="2101"/>
      <c r="N40" s="2102"/>
      <c r="O40" s="245"/>
      <c r="P40" s="247"/>
      <c r="Q40" s="248"/>
      <c r="R40" s="2056" t="e">
        <f>'Plano de Ação'!#REF!</f>
        <v>#REF!</v>
      </c>
      <c r="S40" s="2057"/>
      <c r="T40" s="2058"/>
      <c r="U40" s="243"/>
      <c r="V40" s="2075" t="e">
        <f>R40-L40</f>
        <v>#REF!</v>
      </c>
      <c r="W40" s="2076"/>
      <c r="X40" s="2077"/>
      <c r="Y40" s="189"/>
      <c r="Z40" s="184"/>
    </row>
    <row r="41" spans="1:26" ht="9" customHeight="1">
      <c r="A41" s="230"/>
      <c r="B41" s="194"/>
      <c r="C41" s="194"/>
      <c r="D41" s="194"/>
      <c r="E41" s="195"/>
      <c r="F41" s="195"/>
      <c r="G41" s="191"/>
      <c r="H41" s="191"/>
      <c r="I41" s="191"/>
      <c r="J41" s="194"/>
      <c r="K41" s="195"/>
      <c r="L41" s="195"/>
      <c r="M41" s="191"/>
      <c r="N41" s="191"/>
      <c r="O41" s="191"/>
      <c r="P41" s="192"/>
      <c r="Q41" s="196"/>
      <c r="R41" s="196"/>
      <c r="S41" s="196"/>
      <c r="T41" s="196"/>
      <c r="U41" s="196"/>
      <c r="V41" s="196"/>
      <c r="W41" s="196"/>
      <c r="X41" s="196"/>
      <c r="Y41" s="196"/>
      <c r="Z41" s="192"/>
    </row>
    <row r="42" spans="1:26" ht="25.5" customHeight="1">
      <c r="A42" s="224" t="s">
        <v>322</v>
      </c>
      <c r="B42" s="217"/>
      <c r="C42" s="217"/>
      <c r="D42" s="217"/>
      <c r="E42" s="221"/>
      <c r="F42" s="2062" t="s">
        <v>418</v>
      </c>
      <c r="G42" s="2062"/>
      <c r="H42" s="2062"/>
      <c r="I42" s="221"/>
      <c r="J42" s="221"/>
      <c r="K42" s="221"/>
      <c r="L42" s="2062" t="s">
        <v>410</v>
      </c>
      <c r="M42" s="2062"/>
      <c r="N42" s="2062"/>
      <c r="O42" s="221"/>
      <c r="P42" s="221"/>
      <c r="Q42" s="221"/>
      <c r="R42" s="2062" t="s">
        <v>339</v>
      </c>
      <c r="S42" s="2062"/>
      <c r="T42" s="2062"/>
      <c r="U42" s="221"/>
      <c r="V42" s="2062" t="s">
        <v>340</v>
      </c>
      <c r="W42" s="2062"/>
      <c r="X42" s="2062"/>
      <c r="Y42" s="221"/>
      <c r="Z42" s="221"/>
    </row>
    <row r="43" spans="1:26" ht="9" customHeight="1" thickBot="1">
      <c r="A43" s="227"/>
      <c r="B43" s="115"/>
      <c r="C43" s="115"/>
      <c r="D43" s="115"/>
      <c r="E43" s="147"/>
      <c r="F43" s="187"/>
      <c r="G43" s="187"/>
      <c r="H43" s="147"/>
      <c r="I43" s="147"/>
      <c r="J43" s="185"/>
      <c r="K43" s="147"/>
      <c r="L43" s="187"/>
      <c r="M43" s="187"/>
      <c r="N43" s="147"/>
      <c r="O43" s="147"/>
      <c r="P43" s="171"/>
      <c r="Q43" s="188"/>
      <c r="R43" s="190"/>
      <c r="S43" s="190"/>
      <c r="T43" s="188"/>
      <c r="U43" s="188"/>
      <c r="V43" s="190"/>
      <c r="W43" s="190"/>
      <c r="X43" s="188"/>
      <c r="Y43" s="188"/>
      <c r="Z43" s="138"/>
    </row>
    <row r="44" spans="1:26" ht="25.5" customHeight="1" thickBot="1">
      <c r="A44" s="226" t="s">
        <v>322</v>
      </c>
      <c r="B44" s="218"/>
      <c r="C44" s="218"/>
      <c r="D44" s="218"/>
      <c r="E44" s="186"/>
      <c r="F44" s="2063"/>
      <c r="G44" s="2064"/>
      <c r="H44" s="2065"/>
      <c r="I44" s="245"/>
      <c r="J44" s="233"/>
      <c r="K44" s="246"/>
      <c r="L44" s="2066">
        <f>L46+L48</f>
        <v>2</v>
      </c>
      <c r="M44" s="2067"/>
      <c r="N44" s="2068"/>
      <c r="O44" s="245"/>
      <c r="P44" s="234"/>
      <c r="Q44" s="248"/>
      <c r="R44" s="2066" t="e">
        <f>R46+R48</f>
        <v>#REF!</v>
      </c>
      <c r="S44" s="2067"/>
      <c r="T44" s="2068"/>
      <c r="U44" s="236"/>
      <c r="V44" s="2078" t="e">
        <f>R44-L44</f>
        <v>#REF!</v>
      </c>
      <c r="W44" s="2079"/>
      <c r="X44" s="2080"/>
      <c r="Y44" s="189"/>
      <c r="Z44" s="219"/>
    </row>
    <row r="45" spans="1:26" ht="9" customHeight="1" thickBot="1">
      <c r="A45" s="227"/>
      <c r="B45" s="115"/>
      <c r="C45" s="115"/>
      <c r="D45" s="115"/>
      <c r="E45" s="147"/>
      <c r="F45" s="237"/>
      <c r="G45" s="237"/>
      <c r="H45" s="232"/>
      <c r="I45" s="232"/>
      <c r="J45" s="238"/>
      <c r="K45" s="232"/>
      <c r="L45" s="237"/>
      <c r="M45" s="237"/>
      <c r="N45" s="232"/>
      <c r="O45" s="232"/>
      <c r="P45" s="244"/>
      <c r="Q45" s="235"/>
      <c r="R45" s="240"/>
      <c r="S45" s="240"/>
      <c r="T45" s="235"/>
      <c r="U45" s="235"/>
      <c r="V45" s="240"/>
      <c r="W45" s="240"/>
      <c r="X45" s="235"/>
      <c r="Y45" s="188"/>
      <c r="Z45" s="138"/>
    </row>
    <row r="46" spans="1:26" ht="25.5" customHeight="1" thickBot="1">
      <c r="A46" s="228" t="s">
        <v>391</v>
      </c>
      <c r="B46" s="183"/>
      <c r="C46" s="183"/>
      <c r="D46" s="183"/>
      <c r="E46" s="186"/>
      <c r="F46" s="2053"/>
      <c r="G46" s="2054"/>
      <c r="H46" s="2055"/>
      <c r="I46" s="245"/>
      <c r="J46" s="241" t="str">
        <f>W18&amp;A42&amp;A46</f>
        <v>MÉDIOVIGILÂNCIA SANITÁRIAFISCAIS</v>
      </c>
      <c r="K46" s="246"/>
      <c r="L46" s="2056">
        <f>VLOOKUP(J46,BASEDADOS,5,FALSE)</f>
        <v>0</v>
      </c>
      <c r="M46" s="2057"/>
      <c r="N46" s="2058"/>
      <c r="O46" s="245"/>
      <c r="P46" s="247"/>
      <c r="Q46" s="248"/>
      <c r="R46" s="2056" t="e">
        <f>'Plano de Ação'!#REF!</f>
        <v>#REF!</v>
      </c>
      <c r="S46" s="2057"/>
      <c r="T46" s="2058"/>
      <c r="U46" s="243"/>
      <c r="V46" s="2075" t="e">
        <f>R46-L46</f>
        <v>#REF!</v>
      </c>
      <c r="W46" s="2076"/>
      <c r="X46" s="2077"/>
      <c r="Y46" s="189"/>
      <c r="Z46" s="184"/>
    </row>
    <row r="47" spans="1:26" ht="9" customHeight="1" thickBot="1">
      <c r="A47" s="227"/>
      <c r="B47" s="115"/>
      <c r="C47" s="115"/>
      <c r="D47" s="115"/>
      <c r="E47" s="147"/>
      <c r="F47" s="237"/>
      <c r="G47" s="237"/>
      <c r="H47" s="232"/>
      <c r="I47" s="232"/>
      <c r="J47" s="238"/>
      <c r="K47" s="232"/>
      <c r="L47" s="237"/>
      <c r="M47" s="237"/>
      <c r="N47" s="232"/>
      <c r="O47" s="232"/>
      <c r="P47" s="244"/>
      <c r="Q47" s="235"/>
      <c r="R47" s="240"/>
      <c r="S47" s="240"/>
      <c r="T47" s="235"/>
      <c r="U47" s="235"/>
      <c r="V47" s="240"/>
      <c r="W47" s="240"/>
      <c r="X47" s="235"/>
      <c r="Y47" s="188"/>
      <c r="Z47" s="138"/>
    </row>
    <row r="48" spans="1:26" ht="25.5" customHeight="1" thickBot="1">
      <c r="A48" s="228" t="s">
        <v>394</v>
      </c>
      <c r="B48" s="183"/>
      <c r="C48" s="183"/>
      <c r="D48" s="183"/>
      <c r="E48" s="186"/>
      <c r="F48" s="2053"/>
      <c r="G48" s="2054"/>
      <c r="H48" s="2055"/>
      <c r="I48" s="245"/>
      <c r="J48" s="241" t="str">
        <f>W18&amp;A42&amp;A48</f>
        <v>MÉDIOVIGILÂNCIA SANITÁRIATÉCNICOS</v>
      </c>
      <c r="K48" s="246"/>
      <c r="L48" s="2056">
        <f>VLOOKUP(J48,BASEDADOS,5,FALSE)</f>
        <v>2</v>
      </c>
      <c r="M48" s="2057"/>
      <c r="N48" s="2058"/>
      <c r="O48" s="245"/>
      <c r="P48" s="247"/>
      <c r="Q48" s="248"/>
      <c r="R48" s="2056" t="e">
        <f>'Plano de Ação'!#REF!</f>
        <v>#REF!</v>
      </c>
      <c r="S48" s="2057"/>
      <c r="T48" s="2058"/>
      <c r="U48" s="243"/>
      <c r="V48" s="2075" t="e">
        <f>R48-L48</f>
        <v>#REF!</v>
      </c>
      <c r="W48" s="2076"/>
      <c r="X48" s="2077"/>
      <c r="Y48" s="189"/>
      <c r="Z48" s="184"/>
    </row>
    <row r="49" spans="1:30" ht="9" customHeight="1">
      <c r="A49" s="230"/>
      <c r="B49" s="194"/>
      <c r="C49" s="194"/>
      <c r="D49" s="194"/>
      <c r="E49" s="195"/>
      <c r="F49" s="195"/>
      <c r="G49" s="191"/>
      <c r="H49" s="191"/>
      <c r="I49" s="191"/>
      <c r="J49" s="194"/>
      <c r="K49" s="195"/>
      <c r="L49" s="195"/>
      <c r="M49" s="191"/>
      <c r="N49" s="191"/>
      <c r="O49" s="191"/>
      <c r="P49" s="192"/>
      <c r="Q49" s="196"/>
      <c r="R49" s="196"/>
      <c r="S49" s="196"/>
      <c r="T49" s="196"/>
      <c r="U49" s="196"/>
      <c r="V49" s="196"/>
      <c r="W49" s="196"/>
      <c r="X49" s="196"/>
      <c r="Y49" s="196"/>
      <c r="Z49" s="192"/>
    </row>
    <row r="50" spans="1:30" ht="25.5" customHeight="1">
      <c r="A50" s="224" t="s">
        <v>325</v>
      </c>
      <c r="B50" s="217"/>
      <c r="C50" s="217"/>
      <c r="D50" s="217"/>
      <c r="E50" s="221"/>
      <c r="F50" s="2062" t="s">
        <v>418</v>
      </c>
      <c r="G50" s="2062"/>
      <c r="H50" s="2062"/>
      <c r="I50" s="221"/>
      <c r="J50" s="221"/>
      <c r="K50" s="221"/>
      <c r="L50" s="2062" t="s">
        <v>410</v>
      </c>
      <c r="M50" s="2062"/>
      <c r="N50" s="2062"/>
      <c r="O50" s="221"/>
      <c r="P50" s="221"/>
      <c r="Q50" s="221"/>
      <c r="R50" s="2062" t="s">
        <v>339</v>
      </c>
      <c r="S50" s="2062"/>
      <c r="T50" s="2062"/>
      <c r="U50" s="221"/>
      <c r="V50" s="2062" t="s">
        <v>340</v>
      </c>
      <c r="W50" s="2062"/>
      <c r="X50" s="2062"/>
      <c r="Y50" s="221"/>
      <c r="Z50" s="221"/>
    </row>
    <row r="51" spans="1:30" ht="9" customHeight="1" thickBot="1">
      <c r="A51" s="227"/>
      <c r="B51" s="115"/>
      <c r="C51" s="115"/>
      <c r="D51" s="115"/>
      <c r="E51" s="147"/>
      <c r="F51" s="187"/>
      <c r="G51" s="187"/>
      <c r="H51" s="147"/>
      <c r="I51" s="147"/>
      <c r="J51" s="185"/>
      <c r="K51" s="147"/>
      <c r="L51" s="187"/>
      <c r="M51" s="187"/>
      <c r="N51" s="147"/>
      <c r="O51" s="147"/>
      <c r="P51" s="171"/>
      <c r="Q51" s="188"/>
      <c r="R51" s="190"/>
      <c r="S51" s="190"/>
      <c r="T51" s="188"/>
      <c r="U51" s="188"/>
      <c r="V51" s="190"/>
      <c r="W51" s="190"/>
      <c r="X51" s="188"/>
      <c r="Y51" s="188"/>
      <c r="Z51" s="138"/>
    </row>
    <row r="52" spans="1:30" ht="25.5" customHeight="1" thickBot="1">
      <c r="A52" s="226" t="s">
        <v>325</v>
      </c>
      <c r="B52" s="218"/>
      <c r="C52" s="218"/>
      <c r="D52" s="218"/>
      <c r="E52" s="186"/>
      <c r="F52" s="2063"/>
      <c r="G52" s="2064"/>
      <c r="H52" s="2065"/>
      <c r="I52" s="245"/>
      <c r="J52" s="233"/>
      <c r="K52" s="246"/>
      <c r="L52" s="2066">
        <f>L54+L56</f>
        <v>17</v>
      </c>
      <c r="M52" s="2067"/>
      <c r="N52" s="2068"/>
      <c r="O52" s="245"/>
      <c r="P52" s="234"/>
      <c r="Q52" s="248"/>
      <c r="R52" s="2066" t="e">
        <f>R56+R54</f>
        <v>#REF!</v>
      </c>
      <c r="S52" s="2067"/>
      <c r="T52" s="2068"/>
      <c r="U52" s="236"/>
      <c r="V52" s="2078" t="e">
        <f>R52-L52</f>
        <v>#REF!</v>
      </c>
      <c r="W52" s="2079"/>
      <c r="X52" s="2080"/>
      <c r="Y52" s="189"/>
      <c r="Z52" s="219"/>
    </row>
    <row r="53" spans="1:30" ht="9" customHeight="1" thickBot="1">
      <c r="A53" s="225"/>
      <c r="B53" s="172"/>
      <c r="C53" s="172"/>
      <c r="D53" s="138"/>
      <c r="E53" s="147"/>
      <c r="F53" s="232"/>
      <c r="G53" s="232"/>
      <c r="H53" s="232"/>
      <c r="I53" s="232"/>
      <c r="J53" s="249"/>
      <c r="K53" s="232"/>
      <c r="L53" s="232"/>
      <c r="M53" s="232"/>
      <c r="N53" s="232"/>
      <c r="O53" s="232"/>
      <c r="P53" s="239"/>
      <c r="Q53" s="235"/>
      <c r="R53" s="235"/>
      <c r="S53" s="235"/>
      <c r="T53" s="235"/>
      <c r="U53" s="235"/>
      <c r="V53" s="235"/>
      <c r="W53" s="235"/>
      <c r="X53" s="235"/>
      <c r="Y53" s="188"/>
      <c r="Z53" s="138"/>
    </row>
    <row r="54" spans="1:30" ht="25.5" customHeight="1" thickBot="1">
      <c r="A54" s="228" t="s">
        <v>390</v>
      </c>
      <c r="B54" s="183"/>
      <c r="C54" s="183"/>
      <c r="D54" s="183"/>
      <c r="E54" s="147"/>
      <c r="F54" s="2053"/>
      <c r="G54" s="2054"/>
      <c r="H54" s="2055"/>
      <c r="I54" s="232"/>
      <c r="J54" s="241" t="str">
        <f>W18&amp;A50&amp;A54</f>
        <v>MÉDIOCOMLURBSUPERVISORES</v>
      </c>
      <c r="K54" s="232"/>
      <c r="L54" s="2056">
        <f>VLOOKUP(J54,BASEDADOS,5,FALSE)</f>
        <v>1</v>
      </c>
      <c r="M54" s="2057"/>
      <c r="N54" s="2058"/>
      <c r="O54" s="232"/>
      <c r="P54" s="242"/>
      <c r="Q54" s="235"/>
      <c r="R54" s="2056" t="e">
        <f>'Plano de Ação'!#REF!</f>
        <v>#REF!</v>
      </c>
      <c r="S54" s="2057"/>
      <c r="T54" s="2058"/>
      <c r="U54" s="243"/>
      <c r="V54" s="2075" t="e">
        <f>R54-L54</f>
        <v>#REF!</v>
      </c>
      <c r="W54" s="2076"/>
      <c r="X54" s="2077"/>
      <c r="Y54" s="188"/>
      <c r="Z54" s="176"/>
    </row>
    <row r="55" spans="1:30" ht="9" customHeight="1" thickBot="1">
      <c r="A55" s="225"/>
      <c r="B55" s="172"/>
      <c r="C55" s="172"/>
      <c r="D55" s="138"/>
      <c r="E55" s="147"/>
      <c r="F55" s="232"/>
      <c r="G55" s="232"/>
      <c r="H55" s="232"/>
      <c r="I55" s="232"/>
      <c r="J55" s="249"/>
      <c r="K55" s="232"/>
      <c r="L55" s="232"/>
      <c r="M55" s="232"/>
      <c r="N55" s="232"/>
      <c r="O55" s="232"/>
      <c r="P55" s="239"/>
      <c r="Q55" s="235"/>
      <c r="R55" s="235"/>
      <c r="S55" s="235"/>
      <c r="T55" s="235"/>
      <c r="U55" s="235"/>
      <c r="V55" s="235"/>
      <c r="W55" s="235"/>
      <c r="X55" s="235"/>
      <c r="Y55" s="188"/>
      <c r="Z55" s="138"/>
    </row>
    <row r="56" spans="1:30" ht="25.5" customHeight="1" thickBot="1">
      <c r="A56" s="228" t="s">
        <v>401</v>
      </c>
      <c r="B56" s="183"/>
      <c r="C56" s="183"/>
      <c r="D56" s="183"/>
      <c r="E56" s="147"/>
      <c r="F56" s="2053"/>
      <c r="G56" s="2054"/>
      <c r="H56" s="2055"/>
      <c r="I56" s="232"/>
      <c r="J56" s="241" t="str">
        <f>W18&amp;A50&amp;A56</f>
        <v>MÉDIOCOMLURBGARIS</v>
      </c>
      <c r="K56" s="232"/>
      <c r="L56" s="2056">
        <f>VLOOKUP(J56,BASEDADOS,5,FALSE)</f>
        <v>16</v>
      </c>
      <c r="M56" s="2057"/>
      <c r="N56" s="2058"/>
      <c r="O56" s="232"/>
      <c r="P56" s="242"/>
      <c r="Q56" s="235"/>
      <c r="R56" s="2056" t="e">
        <f>'Plano de Ação'!#REF!</f>
        <v>#REF!</v>
      </c>
      <c r="S56" s="2057"/>
      <c r="T56" s="2058"/>
      <c r="U56" s="243"/>
      <c r="V56" s="2075" t="e">
        <f>R56-L56</f>
        <v>#REF!</v>
      </c>
      <c r="W56" s="2076"/>
      <c r="X56" s="2077"/>
      <c r="Y56" s="188"/>
      <c r="Z56" s="176"/>
    </row>
    <row r="57" spans="1:30" ht="9" customHeight="1" thickBot="1">
      <c r="A57" s="227"/>
      <c r="B57" s="115"/>
      <c r="C57" s="115"/>
      <c r="D57" s="115"/>
      <c r="E57" s="147"/>
      <c r="F57" s="237"/>
      <c r="G57" s="237"/>
      <c r="H57" s="232"/>
      <c r="I57" s="232"/>
      <c r="J57" s="238"/>
      <c r="K57" s="232"/>
      <c r="L57" s="237"/>
      <c r="M57" s="237"/>
      <c r="N57" s="232"/>
      <c r="O57" s="232"/>
      <c r="P57" s="239"/>
      <c r="Q57" s="235"/>
      <c r="R57" s="240"/>
      <c r="S57" s="240"/>
      <c r="T57" s="235"/>
      <c r="U57" s="235"/>
      <c r="V57" s="240"/>
      <c r="W57" s="240"/>
      <c r="X57" s="235"/>
      <c r="Y57" s="188"/>
      <c r="Z57" s="138"/>
    </row>
    <row r="58" spans="1:30" ht="25.5" customHeight="1" thickBot="1">
      <c r="A58" s="228" t="s">
        <v>403</v>
      </c>
      <c r="B58" s="183"/>
      <c r="C58" s="183"/>
      <c r="D58" s="183"/>
      <c r="E58" s="147"/>
      <c r="F58" s="2056">
        <f>VLOOKUP(J58,BASEDADOS,5,FALSE)</f>
        <v>2</v>
      </c>
      <c r="G58" s="2057"/>
      <c r="H58" s="2058"/>
      <c r="I58" s="232"/>
      <c r="J58" s="241" t="str">
        <f>W18&amp;A50&amp;A58</f>
        <v>MÉDIOCOMLURBBASCULANTES</v>
      </c>
      <c r="K58" s="232"/>
      <c r="L58" s="2072"/>
      <c r="M58" s="2073"/>
      <c r="N58" s="2074"/>
      <c r="O58" s="232"/>
      <c r="P58" s="242"/>
      <c r="Q58" s="235"/>
      <c r="R58" s="2056" t="e">
        <f>'Plano de Ação'!#REF!</f>
        <v>#REF!</v>
      </c>
      <c r="S58" s="2057"/>
      <c r="T58" s="2058"/>
      <c r="U58" s="243"/>
      <c r="V58" s="2075" t="e">
        <f>R58-F58</f>
        <v>#REF!</v>
      </c>
      <c r="W58" s="2076"/>
      <c r="X58" s="2077"/>
      <c r="Y58" s="188"/>
      <c r="Z58" s="176"/>
    </row>
    <row r="59" spans="1:30" ht="9" customHeight="1" thickBot="1">
      <c r="A59" s="227"/>
      <c r="B59" s="115"/>
      <c r="C59" s="115"/>
      <c r="D59" s="115"/>
      <c r="E59" s="147"/>
      <c r="F59" s="237"/>
      <c r="G59" s="237"/>
      <c r="H59" s="232"/>
      <c r="I59" s="232"/>
      <c r="J59" s="238"/>
      <c r="K59" s="232"/>
      <c r="L59" s="237"/>
      <c r="M59" s="237"/>
      <c r="N59" s="232"/>
      <c r="O59" s="232"/>
      <c r="P59" s="239"/>
      <c r="Q59" s="235"/>
      <c r="R59" s="240"/>
      <c r="S59" s="240"/>
      <c r="T59" s="235"/>
      <c r="U59" s="235"/>
      <c r="V59" s="240"/>
      <c r="W59" s="240"/>
      <c r="X59" s="235"/>
      <c r="Y59" s="188"/>
      <c r="Z59" s="138"/>
      <c r="AA59" s="137"/>
      <c r="AB59" s="137"/>
    </row>
    <row r="60" spans="1:30" ht="25.5" customHeight="1" thickBot="1">
      <c r="A60" s="228" t="s">
        <v>414</v>
      </c>
      <c r="B60" s="183"/>
      <c r="C60" s="183"/>
      <c r="D60" s="183"/>
      <c r="E60" s="147"/>
      <c r="F60" s="2056">
        <f>VLOOKUP(J60,BASEDADOS,5,FALSE)</f>
        <v>0</v>
      </c>
      <c r="G60" s="2057"/>
      <c r="H60" s="2058"/>
      <c r="I60" s="232"/>
      <c r="J60" s="241" t="str">
        <f>W18&amp;A50&amp;A60</f>
        <v>MÉDIOCOMLURBVARREDEIRAS</v>
      </c>
      <c r="K60" s="232"/>
      <c r="L60" s="2072"/>
      <c r="M60" s="2073"/>
      <c r="N60" s="2074"/>
      <c r="O60" s="232"/>
      <c r="P60" s="242"/>
      <c r="Q60" s="235"/>
      <c r="R60" s="2056" t="e">
        <f>'Plano de Ação'!#REF!</f>
        <v>#REF!</v>
      </c>
      <c r="S60" s="2057"/>
      <c r="T60" s="2058"/>
      <c r="U60" s="243"/>
      <c r="V60" s="2075" t="e">
        <f>R60-F60</f>
        <v>#REF!</v>
      </c>
      <c r="W60" s="2076"/>
      <c r="X60" s="2077"/>
      <c r="Y60" s="188"/>
      <c r="Z60" s="176"/>
      <c r="AA60" s="158"/>
      <c r="AB60" s="158"/>
    </row>
    <row r="61" spans="1:30" ht="9" customHeight="1" thickBot="1">
      <c r="A61" s="227"/>
      <c r="B61" s="115"/>
      <c r="C61" s="115"/>
      <c r="D61" s="115"/>
      <c r="E61" s="147"/>
      <c r="F61" s="237"/>
      <c r="G61" s="237"/>
      <c r="H61" s="232"/>
      <c r="I61" s="232"/>
      <c r="J61" s="238"/>
      <c r="K61" s="232"/>
      <c r="L61" s="237"/>
      <c r="M61" s="237"/>
      <c r="N61" s="232"/>
      <c r="O61" s="232"/>
      <c r="P61" s="244"/>
      <c r="Q61" s="235"/>
      <c r="R61" s="240"/>
      <c r="S61" s="240"/>
      <c r="T61" s="235"/>
      <c r="U61" s="235"/>
      <c r="V61" s="240"/>
      <c r="W61" s="240"/>
      <c r="X61" s="235"/>
      <c r="Y61" s="188"/>
      <c r="Z61" s="138"/>
      <c r="AA61" s="158"/>
      <c r="AB61" s="158"/>
    </row>
    <row r="62" spans="1:30" ht="25.5" customHeight="1" thickBot="1">
      <c r="A62" s="228" t="s">
        <v>415</v>
      </c>
      <c r="B62" s="183"/>
      <c r="C62" s="183"/>
      <c r="D62" s="183"/>
      <c r="E62" s="186"/>
      <c r="F62" s="2056">
        <f>VLOOKUP(J62,BASEDADOS,5,FALSE)</f>
        <v>0</v>
      </c>
      <c r="G62" s="2057"/>
      <c r="H62" s="2058"/>
      <c r="I62" s="245"/>
      <c r="J62" s="241" t="str">
        <f>W18&amp;A50&amp;A62</f>
        <v>MÉDIOCOMLURBCOMPACTADORES</v>
      </c>
      <c r="K62" s="246"/>
      <c r="L62" s="2072"/>
      <c r="M62" s="2073"/>
      <c r="N62" s="2074"/>
      <c r="O62" s="245"/>
      <c r="P62" s="247"/>
      <c r="Q62" s="248"/>
      <c r="R62" s="2056" t="e">
        <f>'Plano de Ação'!#REF!</f>
        <v>#REF!</v>
      </c>
      <c r="S62" s="2057"/>
      <c r="T62" s="2058"/>
      <c r="U62" s="243"/>
      <c r="V62" s="2075" t="e">
        <f>R62-F62</f>
        <v>#REF!</v>
      </c>
      <c r="W62" s="2076"/>
      <c r="X62" s="2077"/>
      <c r="Y62" s="189"/>
      <c r="Z62" s="184"/>
      <c r="AA62" s="158"/>
      <c r="AB62" s="158"/>
      <c r="AC62" s="158"/>
      <c r="AD62" s="158"/>
    </row>
    <row r="63" spans="1:30" ht="9" customHeight="1" thickBot="1">
      <c r="A63" s="229"/>
      <c r="B63" s="139"/>
      <c r="C63" s="139"/>
      <c r="D63" s="139"/>
      <c r="E63" s="148"/>
      <c r="F63" s="250"/>
      <c r="G63" s="250"/>
      <c r="H63" s="250"/>
      <c r="I63" s="250"/>
      <c r="J63" s="251"/>
      <c r="K63" s="250"/>
      <c r="L63" s="250"/>
      <c r="M63" s="250"/>
      <c r="N63" s="250"/>
      <c r="O63" s="250"/>
      <c r="P63" s="251"/>
      <c r="Q63" s="252"/>
      <c r="R63" s="252"/>
      <c r="S63" s="252"/>
      <c r="T63" s="252"/>
      <c r="U63" s="252"/>
      <c r="V63" s="252"/>
      <c r="W63" s="252"/>
      <c r="X63" s="252"/>
      <c r="Y63" s="193"/>
      <c r="Z63" s="139"/>
      <c r="AA63" s="158"/>
      <c r="AB63" s="158"/>
      <c r="AC63" s="158"/>
      <c r="AD63" s="158"/>
    </row>
    <row r="64" spans="1:30" ht="25.5" customHeight="1" thickBot="1">
      <c r="A64" s="228" t="s">
        <v>402</v>
      </c>
      <c r="B64" s="183"/>
      <c r="C64" s="183"/>
      <c r="D64" s="183"/>
      <c r="E64" s="147"/>
      <c r="F64" s="2056">
        <f>VLOOKUP(J64,BASEDADOS,5,FALSE)</f>
        <v>30</v>
      </c>
      <c r="G64" s="2057"/>
      <c r="H64" s="2058"/>
      <c r="I64" s="232"/>
      <c r="J64" s="241" t="str">
        <f>W18&amp;A50&amp;A64</f>
        <v>MÉDIOCOMLURBCONTAINERS</v>
      </c>
      <c r="K64" s="232"/>
      <c r="L64" s="2053"/>
      <c r="M64" s="2054"/>
      <c r="N64" s="2055"/>
      <c r="O64" s="232"/>
      <c r="P64" s="242"/>
      <c r="Q64" s="235"/>
      <c r="R64" s="2056" t="e">
        <f>'Plano de Ação'!#REF!</f>
        <v>#REF!</v>
      </c>
      <c r="S64" s="2057"/>
      <c r="T64" s="2058"/>
      <c r="U64" s="243"/>
      <c r="V64" s="2075" t="e">
        <f>R64-F64</f>
        <v>#REF!</v>
      </c>
      <c r="W64" s="2076"/>
      <c r="X64" s="2077"/>
      <c r="Y64" s="188"/>
      <c r="Z64" s="176"/>
      <c r="AA64" s="158"/>
      <c r="AB64" s="158"/>
      <c r="AC64" s="158"/>
      <c r="AD64" s="158"/>
    </row>
    <row r="65" spans="1:30" ht="9" customHeight="1" thickBot="1">
      <c r="A65" s="229"/>
      <c r="B65" s="139"/>
      <c r="C65" s="139"/>
      <c r="D65" s="139"/>
      <c r="E65" s="148"/>
      <c r="F65" s="250"/>
      <c r="G65" s="250"/>
      <c r="H65" s="250"/>
      <c r="I65" s="250"/>
      <c r="J65" s="251"/>
      <c r="K65" s="250"/>
      <c r="L65" s="250"/>
      <c r="M65" s="250"/>
      <c r="N65" s="250"/>
      <c r="O65" s="250"/>
      <c r="P65" s="251"/>
      <c r="Q65" s="252"/>
      <c r="R65" s="252"/>
      <c r="S65" s="252"/>
      <c r="T65" s="252"/>
      <c r="U65" s="252"/>
      <c r="V65" s="252"/>
      <c r="W65" s="252"/>
      <c r="X65" s="252"/>
      <c r="Y65" s="193"/>
      <c r="Z65" s="139"/>
      <c r="AA65" s="158"/>
      <c r="AB65" s="158"/>
      <c r="AC65" s="158"/>
      <c r="AD65" s="158"/>
    </row>
    <row r="66" spans="1:30" ht="25.5" customHeight="1" thickBot="1">
      <c r="A66" s="228" t="s">
        <v>416</v>
      </c>
      <c r="B66" s="183"/>
      <c r="C66" s="183"/>
      <c r="D66" s="183"/>
      <c r="E66" s="147"/>
      <c r="F66" s="2056">
        <f>VLOOKUP(J66,BASEDADOS,5,FALSE)</f>
        <v>0</v>
      </c>
      <c r="G66" s="2057"/>
      <c r="H66" s="2058"/>
      <c r="I66" s="232"/>
      <c r="J66" s="241" t="str">
        <f>W18&amp;A52&amp;A66</f>
        <v>MÉDIOCOMLURBPIPAS</v>
      </c>
      <c r="K66" s="232"/>
      <c r="L66" s="2053"/>
      <c r="M66" s="2054"/>
      <c r="N66" s="2055"/>
      <c r="O66" s="232"/>
      <c r="P66" s="242"/>
      <c r="Q66" s="235"/>
      <c r="R66" s="2056" t="e">
        <f>'Plano de Ação'!#REF!</f>
        <v>#REF!</v>
      </c>
      <c r="S66" s="2057"/>
      <c r="T66" s="2058"/>
      <c r="U66" s="243"/>
      <c r="V66" s="2075" t="e">
        <f>R66-F66</f>
        <v>#REF!</v>
      </c>
      <c r="W66" s="2076"/>
      <c r="X66" s="2077"/>
      <c r="Y66" s="188"/>
      <c r="Z66" s="176"/>
      <c r="AA66" s="158"/>
      <c r="AB66" s="158"/>
      <c r="AC66" s="158"/>
      <c r="AD66" s="158"/>
    </row>
    <row r="67" spans="1:30" ht="9" customHeight="1">
      <c r="A67" s="227"/>
      <c r="B67" s="115"/>
      <c r="C67" s="115"/>
      <c r="D67" s="115"/>
      <c r="E67" s="133"/>
      <c r="F67" s="133"/>
      <c r="G67" s="198"/>
      <c r="H67" s="199"/>
      <c r="I67" s="199"/>
      <c r="J67" s="197"/>
      <c r="K67" s="133"/>
      <c r="L67" s="133"/>
      <c r="M67" s="198"/>
      <c r="N67" s="199"/>
      <c r="O67" s="199"/>
      <c r="P67" s="158"/>
      <c r="Q67" s="200"/>
      <c r="R67" s="200"/>
      <c r="S67" s="200"/>
      <c r="T67" s="200"/>
      <c r="U67" s="200"/>
      <c r="V67" s="200"/>
      <c r="W67" s="200"/>
      <c r="X67" s="200"/>
      <c r="Y67" s="200"/>
      <c r="Z67" s="158"/>
      <c r="AA67" s="158"/>
      <c r="AB67" s="158"/>
      <c r="AC67" s="158"/>
      <c r="AD67" s="158"/>
    </row>
    <row r="68" spans="1:30" ht="25.5" customHeight="1">
      <c r="A68" s="224" t="s">
        <v>324</v>
      </c>
      <c r="B68" s="217"/>
      <c r="C68" s="217"/>
      <c r="D68" s="217"/>
      <c r="E68" s="221"/>
      <c r="F68" s="2062" t="s">
        <v>418</v>
      </c>
      <c r="G68" s="2062"/>
      <c r="H68" s="2062"/>
      <c r="I68" s="221"/>
      <c r="J68" s="221"/>
      <c r="K68" s="221"/>
      <c r="L68" s="2062" t="s">
        <v>410</v>
      </c>
      <c r="M68" s="2062"/>
      <c r="N68" s="2062"/>
      <c r="O68" s="221"/>
      <c r="P68" s="221"/>
      <c r="Q68" s="221"/>
      <c r="R68" s="2062" t="s">
        <v>339</v>
      </c>
      <c r="S68" s="2062"/>
      <c r="T68" s="2062"/>
      <c r="U68" s="221"/>
      <c r="V68" s="2062" t="s">
        <v>340</v>
      </c>
      <c r="W68" s="2062"/>
      <c r="X68" s="2062"/>
      <c r="Y68" s="221"/>
      <c r="Z68" s="221"/>
    </row>
    <row r="69" spans="1:30" ht="9" customHeight="1" thickBot="1">
      <c r="A69" s="227"/>
      <c r="B69" s="115"/>
      <c r="C69" s="115"/>
      <c r="D69" s="115"/>
      <c r="E69" s="147"/>
      <c r="F69" s="187"/>
      <c r="G69" s="187"/>
      <c r="H69" s="147"/>
      <c r="I69" s="147"/>
      <c r="J69" s="185"/>
      <c r="K69" s="147"/>
      <c r="L69" s="187"/>
      <c r="M69" s="187"/>
      <c r="N69" s="147"/>
      <c r="O69" s="147"/>
      <c r="P69" s="171"/>
      <c r="Q69" s="188"/>
      <c r="R69" s="190"/>
      <c r="S69" s="190"/>
      <c r="T69" s="188"/>
      <c r="U69" s="188"/>
      <c r="V69" s="190"/>
      <c r="W69" s="190"/>
      <c r="X69" s="188"/>
      <c r="Y69" s="188"/>
      <c r="Z69" s="138"/>
    </row>
    <row r="70" spans="1:30" ht="25.5" customHeight="1" thickBot="1">
      <c r="A70" s="226" t="s">
        <v>324</v>
      </c>
      <c r="B70" s="218"/>
      <c r="C70" s="218"/>
      <c r="D70" s="218"/>
      <c r="E70" s="186"/>
      <c r="F70" s="2063"/>
      <c r="G70" s="2064"/>
      <c r="H70" s="2065"/>
      <c r="I70" s="245"/>
      <c r="J70" s="233"/>
      <c r="K70" s="246"/>
      <c r="L70" s="2066">
        <f>L72+L74</f>
        <v>3</v>
      </c>
      <c r="M70" s="2067"/>
      <c r="N70" s="2068"/>
      <c r="O70" s="245"/>
      <c r="P70" s="234"/>
      <c r="Q70" s="248"/>
      <c r="R70" s="2066" t="e">
        <f>R74+R72</f>
        <v>#REF!</v>
      </c>
      <c r="S70" s="2067"/>
      <c r="T70" s="2068"/>
      <c r="U70" s="236"/>
      <c r="V70" s="2078" t="e">
        <f>R70-L70</f>
        <v>#REF!</v>
      </c>
      <c r="W70" s="2079"/>
      <c r="X70" s="2080"/>
      <c r="Y70" s="189"/>
      <c r="Z70" s="219"/>
    </row>
    <row r="71" spans="1:30" ht="9" customHeight="1" thickBot="1">
      <c r="A71" s="225"/>
      <c r="B71" s="172"/>
      <c r="C71" s="172"/>
      <c r="D71" s="138"/>
      <c r="E71" s="147"/>
      <c r="F71" s="232"/>
      <c r="G71" s="232"/>
      <c r="H71" s="232"/>
      <c r="I71" s="232"/>
      <c r="J71" s="249"/>
      <c r="K71" s="232"/>
      <c r="L71" s="232"/>
      <c r="M71" s="232"/>
      <c r="N71" s="232"/>
      <c r="O71" s="232"/>
      <c r="P71" s="239"/>
      <c r="Q71" s="235"/>
      <c r="R71" s="235"/>
      <c r="S71" s="235"/>
      <c r="T71" s="235"/>
      <c r="U71" s="235"/>
      <c r="V71" s="235"/>
      <c r="W71" s="235"/>
      <c r="X71" s="235"/>
      <c r="Y71" s="188"/>
      <c r="Z71" s="138"/>
    </row>
    <row r="72" spans="1:30" ht="25.5" customHeight="1" thickBot="1">
      <c r="A72" s="228" t="s">
        <v>390</v>
      </c>
      <c r="B72" s="183"/>
      <c r="C72" s="183"/>
      <c r="D72" s="183"/>
      <c r="E72" s="147"/>
      <c r="F72" s="2053"/>
      <c r="G72" s="2054"/>
      <c r="H72" s="2055"/>
      <c r="I72" s="232"/>
      <c r="J72" s="241" t="str">
        <f>W18&amp;A68&amp;A72</f>
        <v>MÉDIOASSISTÊNCIA SOCIALSUPERVISORES</v>
      </c>
      <c r="K72" s="232"/>
      <c r="L72" s="2056">
        <f>VLOOKUP(J72,BASEDADOS,5,FALSE)</f>
        <v>1</v>
      </c>
      <c r="M72" s="2057"/>
      <c r="N72" s="2058"/>
      <c r="O72" s="232"/>
      <c r="P72" s="242"/>
      <c r="Q72" s="235"/>
      <c r="R72" s="2056" t="e">
        <f>'Plano de Ação'!#REF!</f>
        <v>#REF!</v>
      </c>
      <c r="S72" s="2057"/>
      <c r="T72" s="2058"/>
      <c r="U72" s="243"/>
      <c r="V72" s="2075" t="e">
        <f>R72-L72</f>
        <v>#REF!</v>
      </c>
      <c r="W72" s="2076"/>
      <c r="X72" s="2077"/>
      <c r="Y72" s="188"/>
      <c r="Z72" s="176"/>
    </row>
    <row r="73" spans="1:30" ht="9" customHeight="1" thickBot="1">
      <c r="A73" s="227"/>
      <c r="B73" s="115"/>
      <c r="C73" s="115"/>
      <c r="D73" s="115"/>
      <c r="E73" s="147"/>
      <c r="F73" s="237"/>
      <c r="G73" s="237"/>
      <c r="H73" s="232"/>
      <c r="I73" s="232"/>
      <c r="J73" s="238"/>
      <c r="K73" s="232"/>
      <c r="L73" s="237"/>
      <c r="M73" s="237"/>
      <c r="N73" s="232"/>
      <c r="O73" s="232"/>
      <c r="P73" s="239"/>
      <c r="Q73" s="235"/>
      <c r="R73" s="240"/>
      <c r="S73" s="240"/>
      <c r="T73" s="235"/>
      <c r="U73" s="235"/>
      <c r="V73" s="240"/>
      <c r="W73" s="240"/>
      <c r="X73" s="235"/>
      <c r="Y73" s="188"/>
      <c r="Z73" s="138"/>
    </row>
    <row r="74" spans="1:30" ht="25.5" customHeight="1" thickBot="1">
      <c r="A74" s="228" t="s">
        <v>417</v>
      </c>
      <c r="B74" s="183"/>
      <c r="C74" s="183"/>
      <c r="D74" s="183"/>
      <c r="E74" s="147"/>
      <c r="F74" s="2053"/>
      <c r="G74" s="2054"/>
      <c r="H74" s="2055"/>
      <c r="I74" s="232"/>
      <c r="J74" s="241" t="str">
        <f>W18&amp;A68&amp;A74</f>
        <v>MÉDIOASSISTÊNCIA SOCIALEDUCADORES</v>
      </c>
      <c r="K74" s="232"/>
      <c r="L74" s="2056">
        <f>VLOOKUP(J74,BASEDADOS,5,FALSE)</f>
        <v>2</v>
      </c>
      <c r="M74" s="2057"/>
      <c r="N74" s="2058"/>
      <c r="O74" s="232"/>
      <c r="P74" s="242"/>
      <c r="Q74" s="235"/>
      <c r="R74" s="2056" t="e">
        <f>'Plano de Ação'!#REF!</f>
        <v>#REF!</v>
      </c>
      <c r="S74" s="2057"/>
      <c r="T74" s="2058"/>
      <c r="U74" s="243"/>
      <c r="V74" s="2075" t="e">
        <f>R74-L74</f>
        <v>#REF!</v>
      </c>
      <c r="W74" s="2076"/>
      <c r="X74" s="2077"/>
      <c r="Y74" s="188"/>
      <c r="Z74" s="176"/>
    </row>
    <row r="75" spans="1:30" ht="9" customHeight="1">
      <c r="A75" s="231"/>
      <c r="E75" s="201"/>
      <c r="F75" s="201"/>
      <c r="G75" s="201"/>
      <c r="H75" s="199"/>
      <c r="I75" s="199"/>
      <c r="J75" s="167"/>
      <c r="K75" s="201"/>
      <c r="L75" s="201"/>
      <c r="M75" s="201"/>
      <c r="N75" s="199"/>
      <c r="O75" s="199"/>
      <c r="P75" s="158"/>
      <c r="Q75" s="200"/>
      <c r="R75" s="200"/>
      <c r="S75" s="200"/>
      <c r="T75" s="200"/>
      <c r="U75" s="200"/>
      <c r="V75" s="200"/>
      <c r="W75" s="200"/>
      <c r="X75" s="200"/>
      <c r="Y75" s="200"/>
      <c r="Z75" s="158"/>
      <c r="AA75" s="158"/>
      <c r="AB75" s="158"/>
      <c r="AC75" s="158"/>
      <c r="AD75" s="158"/>
    </row>
    <row r="76" spans="1:30" ht="25.5" customHeight="1">
      <c r="A76" s="224" t="s">
        <v>321</v>
      </c>
      <c r="B76" s="217"/>
      <c r="C76" s="217"/>
      <c r="D76" s="217"/>
      <c r="E76" s="221"/>
      <c r="F76" s="2062" t="s">
        <v>418</v>
      </c>
      <c r="G76" s="2062"/>
      <c r="H76" s="2062"/>
      <c r="I76" s="221"/>
      <c r="J76" s="221"/>
      <c r="K76" s="221"/>
      <c r="L76" s="2062" t="s">
        <v>410</v>
      </c>
      <c r="M76" s="2062"/>
      <c r="N76" s="2062"/>
      <c r="O76" s="221"/>
      <c r="P76" s="221"/>
      <c r="Q76" s="221"/>
      <c r="R76" s="2062" t="s">
        <v>339</v>
      </c>
      <c r="S76" s="2062"/>
      <c r="T76" s="2062"/>
      <c r="U76" s="221"/>
      <c r="V76" s="2062" t="s">
        <v>340</v>
      </c>
      <c r="W76" s="2062"/>
      <c r="X76" s="2062"/>
      <c r="Y76" s="221"/>
      <c r="Z76" s="221"/>
    </row>
    <row r="77" spans="1:30" ht="9" customHeight="1" thickBot="1">
      <c r="A77" s="227"/>
      <c r="B77" s="115"/>
      <c r="C77" s="115"/>
      <c r="D77" s="115"/>
      <c r="E77" s="147"/>
      <c r="F77" s="187"/>
      <c r="G77" s="187"/>
      <c r="H77" s="147"/>
      <c r="I77" s="147"/>
      <c r="J77" s="185"/>
      <c r="K77" s="147"/>
      <c r="L77" s="187"/>
      <c r="M77" s="187"/>
      <c r="N77" s="147"/>
      <c r="O77" s="147"/>
      <c r="P77" s="171"/>
      <c r="Q77" s="188"/>
      <c r="R77" s="190"/>
      <c r="S77" s="190"/>
      <c r="T77" s="188"/>
      <c r="U77" s="188"/>
      <c r="V77" s="190"/>
      <c r="W77" s="190"/>
      <c r="X77" s="188"/>
      <c r="Y77" s="188"/>
      <c r="Z77" s="138"/>
    </row>
    <row r="78" spans="1:30" ht="25.5" customHeight="1" thickBot="1">
      <c r="A78" s="226" t="s">
        <v>321</v>
      </c>
      <c r="B78" s="218"/>
      <c r="C78" s="218"/>
      <c r="D78" s="218"/>
      <c r="E78" s="186"/>
      <c r="F78" s="2063"/>
      <c r="G78" s="2064"/>
      <c r="H78" s="2065"/>
      <c r="I78" s="245"/>
      <c r="J78" s="233"/>
      <c r="K78" s="246"/>
      <c r="L78" s="2066"/>
      <c r="M78" s="2067"/>
      <c r="N78" s="2068"/>
      <c r="O78" s="245"/>
      <c r="P78" s="234"/>
      <c r="Q78" s="248"/>
      <c r="R78" s="2066" t="e">
        <f>R82+R80</f>
        <v>#REF!</v>
      </c>
      <c r="S78" s="2067"/>
      <c r="T78" s="2068"/>
      <c r="U78" s="236"/>
      <c r="V78" s="2069" t="e">
        <f>R78-L78</f>
        <v>#REF!</v>
      </c>
      <c r="W78" s="2070"/>
      <c r="X78" s="2071"/>
      <c r="Y78" s="189"/>
      <c r="Z78" s="219"/>
    </row>
    <row r="79" spans="1:30" ht="9" customHeight="1" thickBot="1">
      <c r="A79" s="225"/>
      <c r="B79" s="172"/>
      <c r="C79" s="172"/>
      <c r="D79" s="138"/>
      <c r="E79" s="147"/>
      <c r="F79" s="232"/>
      <c r="G79" s="232"/>
      <c r="H79" s="232"/>
      <c r="I79" s="232"/>
      <c r="J79" s="249"/>
      <c r="K79" s="232"/>
      <c r="L79" s="232"/>
      <c r="M79" s="232"/>
      <c r="N79" s="232"/>
      <c r="O79" s="232"/>
      <c r="P79" s="239"/>
      <c r="Q79" s="235"/>
      <c r="R79" s="235"/>
      <c r="S79" s="235"/>
      <c r="T79" s="235"/>
      <c r="U79" s="235"/>
      <c r="V79" s="235"/>
      <c r="W79" s="235"/>
      <c r="X79" s="235"/>
      <c r="Y79" s="188"/>
      <c r="Z79" s="138"/>
    </row>
    <row r="80" spans="1:30" ht="25.5" customHeight="1" thickBot="1">
      <c r="A80" s="228" t="s">
        <v>407</v>
      </c>
      <c r="B80" s="183"/>
      <c r="C80" s="183"/>
      <c r="D80" s="183"/>
      <c r="E80" s="147"/>
      <c r="F80" s="2053"/>
      <c r="G80" s="2054"/>
      <c r="H80" s="2055"/>
      <c r="I80" s="232"/>
      <c r="J80" s="241" t="str">
        <f>W18&amp;A76&amp;A80</f>
        <v>MÉDIOCET-RIOAGENTES CET-RIO</v>
      </c>
      <c r="K80" s="232"/>
      <c r="L80" s="2056">
        <f>VLOOKUP(J80,BASEDADOS,5,FALSE)</f>
        <v>0</v>
      </c>
      <c r="M80" s="2057"/>
      <c r="N80" s="2058"/>
      <c r="O80" s="232"/>
      <c r="P80" s="242"/>
      <c r="Q80" s="235"/>
      <c r="R80" s="2056" t="e">
        <f>'Plano de Ação'!#REF!</f>
        <v>#REF!</v>
      </c>
      <c r="S80" s="2057"/>
      <c r="T80" s="2058"/>
      <c r="U80" s="243"/>
      <c r="V80" s="2059" t="e">
        <f>R80-L80</f>
        <v>#REF!</v>
      </c>
      <c r="W80" s="2060"/>
      <c r="X80" s="2061"/>
      <c r="Y80" s="188"/>
      <c r="Z80" s="176"/>
    </row>
    <row r="81" spans="1:30" ht="9" customHeight="1" thickBot="1">
      <c r="A81" s="225"/>
      <c r="B81" s="172"/>
      <c r="C81" s="172"/>
      <c r="D81" s="138"/>
      <c r="E81" s="147"/>
      <c r="F81" s="232"/>
      <c r="G81" s="232"/>
      <c r="H81" s="232"/>
      <c r="I81" s="232"/>
      <c r="J81" s="249"/>
      <c r="K81" s="232"/>
      <c r="L81" s="232"/>
      <c r="M81" s="232"/>
      <c r="N81" s="232"/>
      <c r="O81" s="232"/>
      <c r="P81" s="239"/>
      <c r="Q81" s="235"/>
      <c r="R81" s="235"/>
      <c r="S81" s="235"/>
      <c r="T81" s="235"/>
      <c r="U81" s="235"/>
      <c r="V81" s="235"/>
      <c r="W81" s="235"/>
      <c r="X81" s="235"/>
      <c r="Y81" s="188"/>
      <c r="Z81" s="138"/>
    </row>
    <row r="82" spans="1:30" ht="25.5" customHeight="1" thickBot="1">
      <c r="A82" s="228" t="s">
        <v>408</v>
      </c>
      <c r="B82" s="183"/>
      <c r="C82" s="183"/>
      <c r="D82" s="183"/>
      <c r="E82" s="147"/>
      <c r="F82" s="2053"/>
      <c r="G82" s="2054"/>
      <c r="H82" s="2055"/>
      <c r="I82" s="232"/>
      <c r="J82" s="241" t="str">
        <f>W18&amp;A76&amp;A82</f>
        <v>MÉDIOCET-RIOAGENTES PRIVADOS</v>
      </c>
      <c r="K82" s="232"/>
      <c r="L82" s="2056">
        <f>VLOOKUP(J82,BASEDADOS,5,FALSE)</f>
        <v>0</v>
      </c>
      <c r="M82" s="2057"/>
      <c r="N82" s="2058"/>
      <c r="O82" s="232"/>
      <c r="P82" s="242"/>
      <c r="Q82" s="235"/>
      <c r="R82" s="2056" t="e">
        <f>'Plano de Ação'!#REF!</f>
        <v>#REF!</v>
      </c>
      <c r="S82" s="2057"/>
      <c r="T82" s="2058"/>
      <c r="U82" s="243"/>
      <c r="V82" s="2059" t="e">
        <f>R82-L82</f>
        <v>#REF!</v>
      </c>
      <c r="W82" s="2060"/>
      <c r="X82" s="2061"/>
      <c r="Y82" s="188"/>
      <c r="Z82" s="176"/>
    </row>
    <row r="83" spans="1:30" ht="9" customHeight="1" thickBot="1">
      <c r="A83" s="227"/>
      <c r="B83" s="115"/>
      <c r="C83" s="115"/>
      <c r="D83" s="115"/>
      <c r="E83" s="147"/>
      <c r="F83" s="237"/>
      <c r="G83" s="237"/>
      <c r="H83" s="232"/>
      <c r="I83" s="232"/>
      <c r="J83" s="238"/>
      <c r="K83" s="232"/>
      <c r="L83" s="237"/>
      <c r="M83" s="237"/>
      <c r="N83" s="232"/>
      <c r="O83" s="232"/>
      <c r="P83" s="239"/>
      <c r="Q83" s="235"/>
      <c r="R83" s="240"/>
      <c r="S83" s="240"/>
      <c r="T83" s="235"/>
      <c r="U83" s="235"/>
      <c r="V83" s="240"/>
      <c r="W83" s="240"/>
      <c r="X83" s="235"/>
      <c r="Y83" s="188"/>
      <c r="Z83" s="138"/>
    </row>
    <row r="84" spans="1:30" ht="25.5" customHeight="1" thickBot="1">
      <c r="A84" s="228" t="s">
        <v>397</v>
      </c>
      <c r="B84" s="183"/>
      <c r="C84" s="183"/>
      <c r="D84" s="183"/>
      <c r="E84" s="147"/>
      <c r="F84" s="2056">
        <f>VLOOKUP(J84,BASEDADOS,5,FALSE)</f>
        <v>0</v>
      </c>
      <c r="G84" s="2057"/>
      <c r="H84" s="2058"/>
      <c r="I84" s="232"/>
      <c r="J84" s="241" t="str">
        <f>W18&amp;A76&amp;A84</f>
        <v>MÉDIOCET-RIOVIATURAS</v>
      </c>
      <c r="K84" s="232"/>
      <c r="L84" s="2072"/>
      <c r="M84" s="2073"/>
      <c r="N84" s="2074"/>
      <c r="O84" s="232"/>
      <c r="P84" s="242"/>
      <c r="Q84" s="235"/>
      <c r="R84" s="2056" t="e">
        <f>'Plano de Ação'!#REF!</f>
        <v>#REF!</v>
      </c>
      <c r="S84" s="2057"/>
      <c r="T84" s="2058"/>
      <c r="U84" s="243"/>
      <c r="V84" s="2059" t="e">
        <f>R84-F84</f>
        <v>#REF!</v>
      </c>
      <c r="W84" s="2060"/>
      <c r="X84" s="2061"/>
      <c r="Y84" s="188"/>
      <c r="Z84" s="176"/>
    </row>
    <row r="85" spans="1:30" ht="9" customHeight="1" thickBot="1">
      <c r="A85" s="227"/>
      <c r="B85" s="115"/>
      <c r="C85" s="115"/>
      <c r="D85" s="115"/>
      <c r="E85" s="147"/>
      <c r="F85" s="237"/>
      <c r="G85" s="237"/>
      <c r="H85" s="232"/>
      <c r="I85" s="232"/>
      <c r="J85" s="238"/>
      <c r="K85" s="232"/>
      <c r="L85" s="237"/>
      <c r="M85" s="237"/>
      <c r="N85" s="232"/>
      <c r="O85" s="232"/>
      <c r="P85" s="239"/>
      <c r="Q85" s="235"/>
      <c r="R85" s="240"/>
      <c r="S85" s="240"/>
      <c r="T85" s="235"/>
      <c r="U85" s="235"/>
      <c r="V85" s="240"/>
      <c r="W85" s="240"/>
      <c r="X85" s="235"/>
      <c r="Y85" s="188"/>
      <c r="Z85" s="138"/>
      <c r="AA85" s="137"/>
      <c r="AB85" s="137"/>
    </row>
    <row r="86" spans="1:30" ht="25.5" customHeight="1" thickBot="1">
      <c r="A86" s="228" t="s">
        <v>398</v>
      </c>
      <c r="B86" s="183"/>
      <c r="C86" s="183"/>
      <c r="D86" s="183"/>
      <c r="E86" s="147"/>
      <c r="F86" s="2056">
        <f>VLOOKUP(J86,BASEDADOS,5,FALSE)</f>
        <v>0</v>
      </c>
      <c r="G86" s="2057"/>
      <c r="H86" s="2058"/>
      <c r="I86" s="232"/>
      <c r="J86" s="241" t="str">
        <f>W18&amp;A76&amp;A86</f>
        <v>MÉDIOCET-RIOMOTOS</v>
      </c>
      <c r="K86" s="232"/>
      <c r="L86" s="2072"/>
      <c r="M86" s="2073"/>
      <c r="N86" s="2074"/>
      <c r="O86" s="232"/>
      <c r="P86" s="242"/>
      <c r="Q86" s="235"/>
      <c r="R86" s="2056" t="e">
        <f>'Plano de Ação'!#REF!</f>
        <v>#REF!</v>
      </c>
      <c r="S86" s="2057"/>
      <c r="T86" s="2058"/>
      <c r="U86" s="243"/>
      <c r="V86" s="2059" t="e">
        <f>R86-F86</f>
        <v>#REF!</v>
      </c>
      <c r="W86" s="2060"/>
      <c r="X86" s="2061"/>
      <c r="Y86" s="188"/>
      <c r="Z86" s="176"/>
      <c r="AA86" s="158"/>
      <c r="AB86" s="158"/>
    </row>
    <row r="87" spans="1:30" ht="9" customHeight="1" thickBot="1">
      <c r="A87" s="227"/>
      <c r="B87" s="115"/>
      <c r="C87" s="115"/>
      <c r="D87" s="115"/>
      <c r="E87" s="147"/>
      <c r="F87" s="237"/>
      <c r="G87" s="237"/>
      <c r="H87" s="232"/>
      <c r="I87" s="232"/>
      <c r="J87" s="238"/>
      <c r="K87" s="232"/>
      <c r="L87" s="237"/>
      <c r="M87" s="237"/>
      <c r="N87" s="232"/>
      <c r="O87" s="232"/>
      <c r="P87" s="244"/>
      <c r="Q87" s="235"/>
      <c r="R87" s="240"/>
      <c r="S87" s="240"/>
      <c r="T87" s="235"/>
      <c r="U87" s="235"/>
      <c r="V87" s="240"/>
      <c r="W87" s="240"/>
      <c r="X87" s="235"/>
      <c r="Y87" s="188"/>
      <c r="Z87" s="138"/>
      <c r="AA87" s="158"/>
      <c r="AB87" s="158"/>
    </row>
    <row r="88" spans="1:30" ht="25.5" customHeight="1" thickBot="1">
      <c r="A88" s="228" t="s">
        <v>404</v>
      </c>
      <c r="B88" s="183"/>
      <c r="C88" s="183"/>
      <c r="D88" s="183"/>
      <c r="E88" s="186"/>
      <c r="F88" s="2056">
        <f>VLOOKUP(J88,BASEDADOS,5,FALSE)</f>
        <v>0</v>
      </c>
      <c r="G88" s="2057"/>
      <c r="H88" s="2058"/>
      <c r="I88" s="245"/>
      <c r="J88" s="241" t="str">
        <f>W18&amp;A76&amp;A88</f>
        <v>MÉDIOCET-RIOCONES</v>
      </c>
      <c r="K88" s="246"/>
      <c r="L88" s="2072"/>
      <c r="M88" s="2073"/>
      <c r="N88" s="2074"/>
      <c r="O88" s="245"/>
      <c r="P88" s="247"/>
      <c r="Q88" s="248"/>
      <c r="R88" s="2056" t="e">
        <f>'Plano de Ação'!#REF!</f>
        <v>#REF!</v>
      </c>
      <c r="S88" s="2057"/>
      <c r="T88" s="2058"/>
      <c r="U88" s="243"/>
      <c r="V88" s="2059" t="e">
        <f>R88-F88</f>
        <v>#REF!</v>
      </c>
      <c r="W88" s="2060"/>
      <c r="X88" s="2061"/>
      <c r="Y88" s="189"/>
      <c r="Z88" s="184"/>
      <c r="AA88" s="158"/>
      <c r="AB88" s="158"/>
      <c r="AC88" s="158"/>
      <c r="AD88" s="158"/>
    </row>
    <row r="89" spans="1:30" ht="9" customHeight="1" thickBot="1">
      <c r="A89" s="229"/>
      <c r="B89" s="139"/>
      <c r="C89" s="139"/>
      <c r="D89" s="139"/>
      <c r="E89" s="148"/>
      <c r="F89" s="250"/>
      <c r="G89" s="250"/>
      <c r="H89" s="250"/>
      <c r="I89" s="250"/>
      <c r="J89" s="251"/>
      <c r="K89" s="250"/>
      <c r="L89" s="250"/>
      <c r="M89" s="250"/>
      <c r="N89" s="250"/>
      <c r="O89" s="250"/>
      <c r="P89" s="251"/>
      <c r="Q89" s="252"/>
      <c r="R89" s="252"/>
      <c r="S89" s="252"/>
      <c r="T89" s="252"/>
      <c r="U89" s="252"/>
      <c r="V89" s="252"/>
      <c r="W89" s="252"/>
      <c r="X89" s="252"/>
      <c r="Y89" s="193"/>
      <c r="Z89" s="139"/>
      <c r="AA89" s="158"/>
      <c r="AB89" s="158"/>
      <c r="AC89" s="158"/>
      <c r="AD89" s="158"/>
    </row>
    <row r="90" spans="1:30" ht="25.5" customHeight="1" thickBot="1">
      <c r="A90" s="228" t="s">
        <v>405</v>
      </c>
      <c r="B90" s="183"/>
      <c r="C90" s="183"/>
      <c r="D90" s="183"/>
      <c r="E90" s="147"/>
      <c r="F90" s="2056">
        <f>VLOOKUP(J90,BASEDADOS,5,FALSE)</f>
        <v>0</v>
      </c>
      <c r="G90" s="2057"/>
      <c r="H90" s="2058"/>
      <c r="I90" s="232"/>
      <c r="J90" s="241" t="str">
        <f>W18&amp;A76&amp;A90</f>
        <v>MÉDIOCET-RIOSINALIZADORES</v>
      </c>
      <c r="K90" s="232"/>
      <c r="L90" s="2053"/>
      <c r="M90" s="2054"/>
      <c r="N90" s="2055"/>
      <c r="O90" s="232"/>
      <c r="P90" s="242"/>
      <c r="Q90" s="235"/>
      <c r="R90" s="2056" t="e">
        <f>'Plano de Ação'!#REF!</f>
        <v>#REF!</v>
      </c>
      <c r="S90" s="2057"/>
      <c r="T90" s="2058"/>
      <c r="U90" s="243"/>
      <c r="V90" s="2059" t="e">
        <f>R90-F90</f>
        <v>#REF!</v>
      </c>
      <c r="W90" s="2060"/>
      <c r="X90" s="2061"/>
      <c r="Y90" s="188"/>
      <c r="Z90" s="176"/>
      <c r="AA90" s="158"/>
      <c r="AB90" s="158"/>
      <c r="AC90" s="158"/>
      <c r="AD90" s="158"/>
    </row>
    <row r="91" spans="1:30" ht="9" customHeight="1" thickBot="1">
      <c r="A91" s="229"/>
      <c r="B91" s="139"/>
      <c r="C91" s="139"/>
      <c r="D91" s="139"/>
      <c r="E91" s="148"/>
      <c r="F91" s="250"/>
      <c r="G91" s="250"/>
      <c r="H91" s="250"/>
      <c r="I91" s="250"/>
      <c r="J91" s="251"/>
      <c r="K91" s="250"/>
      <c r="L91" s="250"/>
      <c r="M91" s="250"/>
      <c r="N91" s="250"/>
      <c r="O91" s="250"/>
      <c r="P91" s="251"/>
      <c r="Q91" s="252"/>
      <c r="R91" s="252"/>
      <c r="S91" s="252"/>
      <c r="T91" s="252"/>
      <c r="U91" s="252"/>
      <c r="V91" s="252"/>
      <c r="W91" s="252"/>
      <c r="X91" s="252"/>
      <c r="Y91" s="193"/>
      <c r="Z91" s="139"/>
      <c r="AA91" s="158"/>
      <c r="AB91" s="158"/>
      <c r="AC91" s="158"/>
      <c r="AD91" s="158"/>
    </row>
    <row r="92" spans="1:30" ht="25.5" customHeight="1" thickBot="1">
      <c r="A92" s="228" t="s">
        <v>406</v>
      </c>
      <c r="B92" s="183"/>
      <c r="C92" s="183"/>
      <c r="D92" s="183"/>
      <c r="E92" s="147"/>
      <c r="F92" s="2056">
        <f>VLOOKUP(J92,BASEDADOS,5,FALSE)</f>
        <v>0</v>
      </c>
      <c r="G92" s="2057"/>
      <c r="H92" s="2058"/>
      <c r="I92" s="232"/>
      <c r="J92" s="241" t="str">
        <f>W18&amp;A78&amp;A92</f>
        <v>MÉDIOCET-RIOPMV</v>
      </c>
      <c r="K92" s="232"/>
      <c r="L92" s="2053"/>
      <c r="M92" s="2054"/>
      <c r="N92" s="2055"/>
      <c r="O92" s="232"/>
      <c r="P92" s="242"/>
      <c r="Q92" s="235"/>
      <c r="R92" s="2056" t="e">
        <f>'Plano de Ação'!#REF!</f>
        <v>#REF!</v>
      </c>
      <c r="S92" s="2057"/>
      <c r="T92" s="2058"/>
      <c r="U92" s="243"/>
      <c r="V92" s="2059" t="e">
        <f>R92-F92</f>
        <v>#REF!</v>
      </c>
      <c r="W92" s="2060"/>
      <c r="X92" s="2061"/>
      <c r="Y92" s="188"/>
      <c r="Z92" s="176"/>
      <c r="AA92" s="158"/>
      <c r="AB92" s="158"/>
      <c r="AC92" s="158"/>
      <c r="AD92" s="158"/>
    </row>
    <row r="93" spans="1:30" ht="9" customHeight="1">
      <c r="A93" s="227"/>
      <c r="B93" s="115"/>
      <c r="C93" s="115"/>
      <c r="D93" s="115"/>
      <c r="E93" s="133"/>
      <c r="F93" s="133"/>
      <c r="G93" s="198"/>
      <c r="H93" s="199"/>
      <c r="I93" s="199"/>
      <c r="J93" s="197"/>
      <c r="K93" s="133"/>
      <c r="L93" s="133"/>
      <c r="M93" s="198"/>
      <c r="N93" s="199"/>
      <c r="O93" s="199"/>
      <c r="P93" s="158"/>
      <c r="Q93" s="200"/>
      <c r="R93" s="200"/>
      <c r="S93" s="200"/>
      <c r="T93" s="200"/>
      <c r="U93" s="200"/>
      <c r="V93" s="200"/>
      <c r="W93" s="200"/>
      <c r="X93" s="200"/>
      <c r="Y93" s="200"/>
      <c r="Z93" s="158"/>
      <c r="AA93" s="158"/>
      <c r="AB93" s="158"/>
      <c r="AC93" s="158"/>
      <c r="AD93" s="158"/>
    </row>
    <row r="94" spans="1:30" ht="25.5" customHeight="1">
      <c r="A94" s="224" t="s">
        <v>419</v>
      </c>
      <c r="B94" s="217"/>
      <c r="C94" s="217"/>
      <c r="D94" s="217"/>
      <c r="E94" s="221"/>
      <c r="F94" s="2062" t="s">
        <v>418</v>
      </c>
      <c r="G94" s="2062"/>
      <c r="H94" s="2062"/>
      <c r="I94" s="221"/>
      <c r="J94" s="221"/>
      <c r="K94" s="221"/>
      <c r="L94" s="2062" t="s">
        <v>410</v>
      </c>
      <c r="M94" s="2062"/>
      <c r="N94" s="2062"/>
      <c r="O94" s="221"/>
      <c r="P94" s="221"/>
      <c r="Q94" s="221"/>
      <c r="R94" s="2062" t="s">
        <v>339</v>
      </c>
      <c r="S94" s="2062"/>
      <c r="T94" s="2062"/>
      <c r="U94" s="221"/>
      <c r="V94" s="2062" t="s">
        <v>340</v>
      </c>
      <c r="W94" s="2062"/>
      <c r="X94" s="2062"/>
      <c r="Y94" s="221"/>
      <c r="Z94" s="221"/>
    </row>
    <row r="95" spans="1:30" ht="9" customHeight="1" thickBot="1">
      <c r="A95" s="227"/>
      <c r="B95" s="115"/>
      <c r="C95" s="115"/>
      <c r="D95" s="115"/>
      <c r="E95" s="147"/>
      <c r="F95" s="187"/>
      <c r="G95" s="187"/>
      <c r="H95" s="147"/>
      <c r="I95" s="147"/>
      <c r="J95" s="185"/>
      <c r="K95" s="147"/>
      <c r="L95" s="187"/>
      <c r="M95" s="187"/>
      <c r="N95" s="147"/>
      <c r="O95" s="147"/>
      <c r="P95" s="171"/>
      <c r="Q95" s="188"/>
      <c r="R95" s="190"/>
      <c r="S95" s="190"/>
      <c r="T95" s="188"/>
      <c r="U95" s="188"/>
      <c r="V95" s="190"/>
      <c r="W95" s="190"/>
      <c r="X95" s="188"/>
      <c r="Y95" s="188"/>
      <c r="Z95" s="138"/>
    </row>
    <row r="96" spans="1:30" ht="25.5" customHeight="1" thickBot="1">
      <c r="A96" s="226" t="s">
        <v>419</v>
      </c>
      <c r="B96" s="218"/>
      <c r="C96" s="218"/>
      <c r="D96" s="218"/>
      <c r="E96" s="186"/>
      <c r="F96" s="2063"/>
      <c r="G96" s="2064"/>
      <c r="H96" s="2065"/>
      <c r="I96" s="245"/>
      <c r="J96" s="233"/>
      <c r="K96" s="246"/>
      <c r="L96" s="2066">
        <f>SUM(L98,L100)</f>
        <v>0</v>
      </c>
      <c r="M96" s="2067"/>
      <c r="N96" s="2068"/>
      <c r="O96" s="245"/>
      <c r="P96" s="234"/>
      <c r="Q96" s="248"/>
      <c r="R96" s="2066"/>
      <c r="S96" s="2067"/>
      <c r="T96" s="2068"/>
      <c r="U96" s="236"/>
      <c r="V96" s="2069">
        <f>R96-L96</f>
        <v>0</v>
      </c>
      <c r="W96" s="2070"/>
      <c r="X96" s="2071"/>
      <c r="Y96" s="189"/>
      <c r="Z96" s="219"/>
    </row>
    <row r="97" spans="1:30" ht="9" customHeight="1" thickBot="1">
      <c r="A97" s="225"/>
      <c r="B97" s="172"/>
      <c r="C97" s="172"/>
      <c r="D97" s="138"/>
      <c r="E97" s="147"/>
      <c r="F97" s="232"/>
      <c r="G97" s="232"/>
      <c r="H97" s="232"/>
      <c r="I97" s="232"/>
      <c r="J97" s="249"/>
      <c r="K97" s="232"/>
      <c r="L97" s="232"/>
      <c r="M97" s="232"/>
      <c r="N97" s="232"/>
      <c r="O97" s="232"/>
      <c r="P97" s="239"/>
      <c r="Q97" s="235"/>
      <c r="R97" s="235"/>
      <c r="S97" s="235"/>
      <c r="T97" s="235"/>
      <c r="U97" s="235"/>
      <c r="V97" s="235"/>
      <c r="W97" s="235"/>
      <c r="X97" s="235"/>
      <c r="Y97" s="188"/>
      <c r="Z97" s="138"/>
    </row>
    <row r="98" spans="1:30" ht="25.5" customHeight="1" thickBot="1">
      <c r="A98" s="228" t="s">
        <v>396</v>
      </c>
      <c r="B98" s="183"/>
      <c r="C98" s="183"/>
      <c r="D98" s="183"/>
      <c r="E98" s="147"/>
      <c r="F98" s="2053"/>
      <c r="G98" s="2054"/>
      <c r="H98" s="2055"/>
      <c r="I98" s="232"/>
      <c r="J98" s="241" t="str">
        <f>W36&amp;A94&amp;A98</f>
        <v>METRÔ RIOAGENTES</v>
      </c>
      <c r="K98" s="232"/>
      <c r="L98" s="2056">
        <f>SUM(L102,L106,L110,L114)</f>
        <v>0</v>
      </c>
      <c r="M98" s="2057"/>
      <c r="N98" s="2058"/>
      <c r="O98" s="232"/>
      <c r="P98" s="242"/>
      <c r="Q98" s="235"/>
      <c r="R98" s="2056" t="e">
        <f>SUM(R102,R106,R110,R114)</f>
        <v>#REF!</v>
      </c>
      <c r="S98" s="2057"/>
      <c r="T98" s="2058"/>
      <c r="U98" s="243"/>
      <c r="V98" s="2059" t="e">
        <f>R98-L98</f>
        <v>#REF!</v>
      </c>
      <c r="W98" s="2060"/>
      <c r="X98" s="2061"/>
      <c r="Y98" s="188"/>
      <c r="Z98" s="176"/>
    </row>
    <row r="99" spans="1:30" ht="9" customHeight="1" thickBot="1">
      <c r="A99" s="225"/>
      <c r="B99" s="172"/>
      <c r="C99" s="172"/>
      <c r="D99" s="138"/>
      <c r="E99" s="147"/>
      <c r="F99" s="232"/>
      <c r="G99" s="232"/>
      <c r="H99" s="232"/>
      <c r="I99" s="232"/>
      <c r="J99" s="249"/>
      <c r="K99" s="232"/>
      <c r="L99" s="232"/>
      <c r="M99" s="232"/>
      <c r="N99" s="232"/>
      <c r="O99" s="232"/>
      <c r="P99" s="239"/>
      <c r="Q99" s="235"/>
      <c r="R99" s="235"/>
      <c r="S99" s="235"/>
      <c r="T99" s="235"/>
      <c r="U99" s="235"/>
      <c r="V99" s="235"/>
      <c r="W99" s="235"/>
      <c r="X99" s="235"/>
      <c r="Y99" s="188"/>
      <c r="Z99" s="138"/>
    </row>
    <row r="100" spans="1:30" ht="25.5" customHeight="1" thickBot="1">
      <c r="A100" s="228" t="s">
        <v>390</v>
      </c>
      <c r="B100" s="183"/>
      <c r="C100" s="183"/>
      <c r="D100" s="183"/>
      <c r="E100" s="147"/>
      <c r="F100" s="2053"/>
      <c r="G100" s="2054"/>
      <c r="H100" s="2055"/>
      <c r="I100" s="232"/>
      <c r="J100" s="241" t="str">
        <f>W36&amp;A94&amp;A100</f>
        <v>METRÔ RIOSUPERVISORES</v>
      </c>
      <c r="K100" s="232"/>
      <c r="L100" s="2056">
        <f>SUM(L104,L108,L112,L116)</f>
        <v>0</v>
      </c>
      <c r="M100" s="2057"/>
      <c r="N100" s="2058"/>
      <c r="O100" s="232"/>
      <c r="P100" s="242"/>
      <c r="Q100" s="235"/>
      <c r="R100" s="2056" t="e">
        <f>SUM(R104,R108,R112,R116)</f>
        <v>#REF!</v>
      </c>
      <c r="S100" s="2057"/>
      <c r="T100" s="2058"/>
      <c r="U100" s="243"/>
      <c r="V100" s="2059" t="e">
        <f>R100-L100</f>
        <v>#REF!</v>
      </c>
      <c r="W100" s="2060"/>
      <c r="X100" s="2061"/>
      <c r="Y100" s="188"/>
      <c r="Z100" s="176"/>
    </row>
    <row r="101" spans="1:30" ht="9" customHeight="1" thickBot="1">
      <c r="A101" s="227"/>
      <c r="B101" s="115"/>
      <c r="C101" s="115"/>
      <c r="D101" s="115"/>
      <c r="E101" s="147"/>
      <c r="F101" s="237"/>
      <c r="G101" s="237"/>
      <c r="H101" s="232"/>
      <c r="I101" s="232"/>
      <c r="J101" s="238"/>
      <c r="K101" s="232"/>
      <c r="L101" s="237"/>
      <c r="M101" s="237"/>
      <c r="N101" s="232"/>
      <c r="O101" s="232"/>
      <c r="P101" s="239"/>
      <c r="Q101" s="235"/>
      <c r="R101" s="240"/>
      <c r="S101" s="240"/>
      <c r="T101" s="235"/>
      <c r="U101" s="235"/>
      <c r="V101" s="240"/>
      <c r="W101" s="240"/>
      <c r="X101" s="235"/>
      <c r="Y101" s="188"/>
      <c r="Z101" s="138"/>
    </row>
    <row r="102" spans="1:30" ht="25.5" customHeight="1" thickBot="1">
      <c r="A102" s="228" t="s">
        <v>420</v>
      </c>
      <c r="B102" s="183"/>
      <c r="C102" s="183"/>
      <c r="D102" s="183"/>
      <c r="E102" s="147"/>
      <c r="F102" s="2053"/>
      <c r="G102" s="2054"/>
      <c r="H102" s="2055"/>
      <c r="I102" s="232"/>
      <c r="J102" s="241" t="str">
        <f>W18&amp;A94&amp;A102</f>
        <v>MÉDIOMETRÔ RIOAGENTES - CTR</v>
      </c>
      <c r="K102" s="232"/>
      <c r="L102" s="2056">
        <f>VLOOKUP(J102,BASEDADOS,5,FALSE)</f>
        <v>0</v>
      </c>
      <c r="M102" s="2057"/>
      <c r="N102" s="2058"/>
      <c r="O102" s="232"/>
      <c r="P102" s="242"/>
      <c r="Q102" s="235"/>
      <c r="R102" s="2056" t="e">
        <f>'Plano de Ação'!#REF!</f>
        <v>#REF!</v>
      </c>
      <c r="S102" s="2057"/>
      <c r="T102" s="2058"/>
      <c r="U102" s="243"/>
      <c r="V102" s="2059" t="e">
        <f>R102-L102</f>
        <v>#REF!</v>
      </c>
      <c r="W102" s="2060"/>
      <c r="X102" s="2061"/>
      <c r="Y102" s="188"/>
      <c r="Z102" s="176"/>
    </row>
    <row r="103" spans="1:30" ht="9" customHeight="1" thickBot="1">
      <c r="A103" s="227"/>
      <c r="B103" s="115"/>
      <c r="C103" s="115"/>
      <c r="D103" s="115"/>
      <c r="E103" s="147"/>
      <c r="F103" s="237"/>
      <c r="G103" s="237"/>
      <c r="H103" s="232"/>
      <c r="I103" s="232"/>
      <c r="J103" s="238"/>
      <c r="K103" s="232"/>
      <c r="L103" s="237"/>
      <c r="M103" s="237"/>
      <c r="N103" s="232"/>
      <c r="O103" s="232"/>
      <c r="P103" s="239"/>
      <c r="Q103" s="235"/>
      <c r="R103" s="240"/>
      <c r="S103" s="240"/>
      <c r="T103" s="235"/>
      <c r="U103" s="235"/>
      <c r="V103" s="240"/>
      <c r="W103" s="240"/>
      <c r="X103" s="235"/>
      <c r="Y103" s="188"/>
      <c r="Z103" s="138"/>
      <c r="AA103" s="137"/>
      <c r="AB103" s="137"/>
    </row>
    <row r="104" spans="1:30" ht="25.5" customHeight="1" thickBot="1">
      <c r="A104" s="228" t="s">
        <v>421</v>
      </c>
      <c r="B104" s="183"/>
      <c r="C104" s="183"/>
      <c r="D104" s="183"/>
      <c r="E104" s="147"/>
      <c r="F104" s="2053"/>
      <c r="G104" s="2054"/>
      <c r="H104" s="2055"/>
      <c r="I104" s="232"/>
      <c r="J104" s="241" t="str">
        <f>W18&amp;A94&amp;A104</f>
        <v>MÉDIOMETRÔ RIOSUPERVISORES - CTR</v>
      </c>
      <c r="K104" s="232"/>
      <c r="L104" s="2056">
        <f>VLOOKUP(J104,BASEDADOS,5,FALSE)</f>
        <v>0</v>
      </c>
      <c r="M104" s="2057"/>
      <c r="N104" s="2058"/>
      <c r="O104" s="232"/>
      <c r="P104" s="242"/>
      <c r="Q104" s="235"/>
      <c r="R104" s="2056" t="e">
        <f>'Plano de Ação'!#REF!</f>
        <v>#REF!</v>
      </c>
      <c r="S104" s="2057"/>
      <c r="T104" s="2058"/>
      <c r="U104" s="243"/>
      <c r="V104" s="2059" t="e">
        <f>R104-L104</f>
        <v>#REF!</v>
      </c>
      <c r="W104" s="2060"/>
      <c r="X104" s="2061"/>
      <c r="Y104" s="188"/>
      <c r="Z104" s="176"/>
      <c r="AA104" s="158"/>
      <c r="AB104" s="158"/>
    </row>
    <row r="105" spans="1:30" ht="9" customHeight="1" thickBot="1">
      <c r="A105" s="227"/>
      <c r="B105" s="115"/>
      <c r="C105" s="115"/>
      <c r="D105" s="115"/>
      <c r="E105" s="147"/>
      <c r="F105" s="237"/>
      <c r="G105" s="237"/>
      <c r="H105" s="232"/>
      <c r="I105" s="232"/>
      <c r="J105" s="238"/>
      <c r="K105" s="232"/>
      <c r="L105" s="237"/>
      <c r="M105" s="237"/>
      <c r="N105" s="232"/>
      <c r="O105" s="232"/>
      <c r="P105" s="244"/>
      <c r="Q105" s="235"/>
      <c r="R105" s="240"/>
      <c r="S105" s="240"/>
      <c r="T105" s="235"/>
      <c r="U105" s="235"/>
      <c r="V105" s="240"/>
      <c r="W105" s="240"/>
      <c r="X105" s="235"/>
      <c r="Y105" s="188"/>
      <c r="Z105" s="138"/>
      <c r="AA105" s="158"/>
      <c r="AB105" s="158"/>
    </row>
    <row r="106" spans="1:30" ht="25.5" customHeight="1" thickBot="1">
      <c r="A106" s="228" t="s">
        <v>422</v>
      </c>
      <c r="B106" s="183"/>
      <c r="C106" s="183"/>
      <c r="D106" s="183"/>
      <c r="E106" s="186"/>
      <c r="F106" s="2053"/>
      <c r="G106" s="2054"/>
      <c r="H106" s="2055"/>
      <c r="I106" s="245"/>
      <c r="J106" s="241" t="str">
        <f>W18&amp;A94&amp;A106</f>
        <v>MÉDIOMETRÔ RIOAGENTES - SCR</v>
      </c>
      <c r="K106" s="246"/>
      <c r="L106" s="2056">
        <f>VLOOKUP(J106,BASEDADOS,5,FALSE)</f>
        <v>0</v>
      </c>
      <c r="M106" s="2057"/>
      <c r="N106" s="2058"/>
      <c r="O106" s="245"/>
      <c r="P106" s="247"/>
      <c r="Q106" s="248"/>
      <c r="R106" s="2056" t="e">
        <f>'Plano de Ação'!#REF!</f>
        <v>#REF!</v>
      </c>
      <c r="S106" s="2057"/>
      <c r="T106" s="2058"/>
      <c r="U106" s="243"/>
      <c r="V106" s="2059" t="e">
        <f>R106-L106</f>
        <v>#REF!</v>
      </c>
      <c r="W106" s="2060"/>
      <c r="X106" s="2061"/>
      <c r="Y106" s="189"/>
      <c r="Z106" s="184"/>
      <c r="AA106" s="158"/>
      <c r="AB106" s="158"/>
      <c r="AC106" s="158"/>
      <c r="AD106" s="158"/>
    </row>
    <row r="107" spans="1:30" ht="9" customHeight="1" thickBot="1">
      <c r="A107" s="229"/>
      <c r="B107" s="139"/>
      <c r="C107" s="139"/>
      <c r="D107" s="139"/>
      <c r="E107" s="148"/>
      <c r="F107" s="250"/>
      <c r="G107" s="250"/>
      <c r="H107" s="250"/>
      <c r="I107" s="250"/>
      <c r="J107" s="251"/>
      <c r="K107" s="250"/>
      <c r="L107" s="250"/>
      <c r="M107" s="250"/>
      <c r="N107" s="250"/>
      <c r="O107" s="250"/>
      <c r="P107" s="251"/>
      <c r="Q107" s="252"/>
      <c r="R107" s="252"/>
      <c r="S107" s="252"/>
      <c r="T107" s="252"/>
      <c r="U107" s="252"/>
      <c r="V107" s="252"/>
      <c r="W107" s="252"/>
      <c r="X107" s="252"/>
      <c r="Y107" s="193"/>
      <c r="Z107" s="139"/>
      <c r="AA107" s="158"/>
      <c r="AB107" s="158"/>
      <c r="AC107" s="158"/>
      <c r="AD107" s="158"/>
    </row>
    <row r="108" spans="1:30" ht="25.5" customHeight="1" thickBot="1">
      <c r="A108" s="228" t="s">
        <v>423</v>
      </c>
      <c r="B108" s="183"/>
      <c r="C108" s="183"/>
      <c r="D108" s="183"/>
      <c r="E108" s="147"/>
      <c r="F108" s="2053"/>
      <c r="G108" s="2054"/>
      <c r="H108" s="2055"/>
      <c r="I108" s="232"/>
      <c r="J108" s="241" t="str">
        <f>W18&amp;A94&amp;A108</f>
        <v>MÉDIOMETRÔ RIOSUPERVISORES - SCR</v>
      </c>
      <c r="K108" s="232"/>
      <c r="L108" s="2056">
        <f>VLOOKUP(J108,BASEDADOS,5,FALSE)</f>
        <v>0</v>
      </c>
      <c r="M108" s="2057"/>
      <c r="N108" s="2058"/>
      <c r="O108" s="232"/>
      <c r="P108" s="242"/>
      <c r="Q108" s="235"/>
      <c r="R108" s="2056" t="e">
        <f>'Plano de Ação'!#REF!</f>
        <v>#REF!</v>
      </c>
      <c r="S108" s="2057"/>
      <c r="T108" s="2058"/>
      <c r="U108" s="243"/>
      <c r="V108" s="2059" t="e">
        <f>R108-L108</f>
        <v>#REF!</v>
      </c>
      <c r="W108" s="2060"/>
      <c r="X108" s="2061"/>
      <c r="Y108" s="188"/>
      <c r="Z108" s="176"/>
      <c r="AA108" s="158"/>
      <c r="AB108" s="158"/>
      <c r="AC108" s="158"/>
      <c r="AD108" s="158"/>
    </row>
    <row r="109" spans="1:30" ht="9" customHeight="1" thickBot="1">
      <c r="A109" s="229"/>
      <c r="B109" s="139"/>
      <c r="C109" s="139"/>
      <c r="D109" s="139"/>
      <c r="E109" s="148"/>
      <c r="F109" s="250"/>
      <c r="G109" s="250"/>
      <c r="H109" s="250"/>
      <c r="I109" s="250"/>
      <c r="J109" s="251"/>
      <c r="K109" s="250"/>
      <c r="L109" s="250"/>
      <c r="M109" s="250"/>
      <c r="N109" s="250"/>
      <c r="O109" s="250"/>
      <c r="P109" s="251"/>
      <c r="Q109" s="252"/>
      <c r="R109" s="252"/>
      <c r="S109" s="252"/>
      <c r="T109" s="252"/>
      <c r="U109" s="252"/>
      <c r="V109" s="252"/>
      <c r="W109" s="252"/>
      <c r="X109" s="252"/>
      <c r="Y109" s="193"/>
      <c r="Z109" s="139"/>
      <c r="AA109" s="158"/>
      <c r="AB109" s="158"/>
      <c r="AC109" s="158"/>
      <c r="AD109" s="158"/>
    </row>
    <row r="110" spans="1:30" ht="25.5" customHeight="1" thickBot="1">
      <c r="A110" s="228" t="s">
        <v>424</v>
      </c>
      <c r="B110" s="183"/>
      <c r="C110" s="183"/>
      <c r="D110" s="183"/>
      <c r="E110" s="147"/>
      <c r="F110" s="2053"/>
      <c r="G110" s="2054"/>
      <c r="H110" s="2055"/>
      <c r="I110" s="232"/>
      <c r="J110" s="241" t="str">
        <f>W18&amp;A94&amp;A110</f>
        <v>MÉDIOMETRÔ RIOAGENTES - MRC</v>
      </c>
      <c r="K110" s="232"/>
      <c r="L110" s="2056">
        <f>VLOOKUP(J110,BASEDADOS,5,FALSE)</f>
        <v>0</v>
      </c>
      <c r="M110" s="2057"/>
      <c r="N110" s="2058"/>
      <c r="O110" s="232"/>
      <c r="P110" s="242"/>
      <c r="Q110" s="235"/>
      <c r="R110" s="2056" t="e">
        <f>'Plano de Ação'!#REF!</f>
        <v>#REF!</v>
      </c>
      <c r="S110" s="2057"/>
      <c r="T110" s="2058"/>
      <c r="U110" s="243"/>
      <c r="V110" s="2059" t="e">
        <f>R110-L110</f>
        <v>#REF!</v>
      </c>
      <c r="W110" s="2060"/>
      <c r="X110" s="2061"/>
      <c r="Y110" s="188"/>
      <c r="Z110" s="176"/>
      <c r="AA110" s="158"/>
      <c r="AB110" s="158"/>
      <c r="AC110" s="158"/>
      <c r="AD110" s="158"/>
    </row>
    <row r="111" spans="1:30" ht="9" customHeight="1" thickBot="1">
      <c r="A111" s="227"/>
      <c r="B111" s="115"/>
      <c r="C111" s="115"/>
      <c r="D111" s="115"/>
      <c r="E111" s="133"/>
      <c r="F111" s="237"/>
      <c r="G111" s="253"/>
      <c r="H111" s="254"/>
      <c r="I111" s="254"/>
      <c r="J111" s="255"/>
      <c r="K111" s="237"/>
      <c r="L111" s="237"/>
      <c r="M111" s="253"/>
      <c r="N111" s="254"/>
      <c r="O111" s="254"/>
      <c r="P111" s="256"/>
      <c r="Q111" s="257"/>
      <c r="R111" s="257"/>
      <c r="S111" s="257"/>
      <c r="T111" s="257"/>
      <c r="U111" s="257"/>
      <c r="V111" s="257"/>
      <c r="W111" s="257"/>
      <c r="X111" s="257"/>
      <c r="Y111" s="200"/>
      <c r="Z111" s="158"/>
      <c r="AA111" s="158"/>
      <c r="AB111" s="158"/>
      <c r="AC111" s="158"/>
      <c r="AD111" s="158"/>
    </row>
    <row r="112" spans="1:30" ht="25.5" customHeight="1" thickBot="1">
      <c r="A112" s="228" t="s">
        <v>425</v>
      </c>
      <c r="B112" s="183"/>
      <c r="C112" s="183"/>
      <c r="D112" s="183"/>
      <c r="E112" s="147"/>
      <c r="F112" s="2053"/>
      <c r="G112" s="2054"/>
      <c r="H112" s="2055"/>
      <c r="I112" s="232"/>
      <c r="J112" s="241" t="str">
        <f>W18&amp;A94&amp;A112</f>
        <v>MÉDIOMETRÔ RIOSUPERVISORES - MRC</v>
      </c>
      <c r="K112" s="232"/>
      <c r="L112" s="2056">
        <f>VLOOKUP(J112,BASEDADOS,5,FALSE)</f>
        <v>0</v>
      </c>
      <c r="M112" s="2057"/>
      <c r="N112" s="2058"/>
      <c r="O112" s="232"/>
      <c r="P112" s="242"/>
      <c r="Q112" s="235"/>
      <c r="R112" s="2056" t="e">
        <f>'Plano de Ação'!#REF!</f>
        <v>#REF!</v>
      </c>
      <c r="S112" s="2057"/>
      <c r="T112" s="2058"/>
      <c r="U112" s="243"/>
      <c r="V112" s="2059" t="e">
        <f>R112-L112</f>
        <v>#REF!</v>
      </c>
      <c r="W112" s="2060"/>
      <c r="X112" s="2061"/>
      <c r="Y112" s="188"/>
      <c r="Z112" s="176"/>
    </row>
    <row r="113" spans="1:28" ht="9" customHeight="1" thickBot="1">
      <c r="A113" s="227"/>
      <c r="B113" s="115"/>
      <c r="C113" s="115"/>
      <c r="D113" s="115"/>
      <c r="E113" s="147"/>
      <c r="F113" s="237"/>
      <c r="G113" s="237"/>
      <c r="H113" s="232"/>
      <c r="I113" s="232"/>
      <c r="J113" s="238"/>
      <c r="K113" s="232"/>
      <c r="L113" s="237"/>
      <c r="M113" s="237"/>
      <c r="N113" s="232"/>
      <c r="O113" s="232"/>
      <c r="P113" s="239"/>
      <c r="Q113" s="235"/>
      <c r="R113" s="240"/>
      <c r="S113" s="240"/>
      <c r="T113" s="235"/>
      <c r="U113" s="235"/>
      <c r="V113" s="240"/>
      <c r="W113" s="240"/>
      <c r="X113" s="235"/>
      <c r="Y113" s="188"/>
      <c r="Z113" s="138"/>
    </row>
    <row r="114" spans="1:28" ht="25.5" customHeight="1" thickBot="1">
      <c r="A114" s="228" t="s">
        <v>428</v>
      </c>
      <c r="B114" s="183"/>
      <c r="C114" s="183"/>
      <c r="D114" s="183"/>
      <c r="E114" s="147"/>
      <c r="F114" s="2053"/>
      <c r="G114" s="2054"/>
      <c r="H114" s="2055"/>
      <c r="I114" s="232"/>
      <c r="J114" s="241" t="str">
        <f>W18&amp;A94&amp;A114</f>
        <v>MÉDIOMETRÔ RIOAGENTES - SFX</v>
      </c>
      <c r="K114" s="232"/>
      <c r="L114" s="2056">
        <f>VLOOKUP(J114,BASEDADOS,5,FALSE)</f>
        <v>0</v>
      </c>
      <c r="M114" s="2057"/>
      <c r="N114" s="2058"/>
      <c r="O114" s="232"/>
      <c r="P114" s="242"/>
      <c r="Q114" s="235"/>
      <c r="R114" s="2056" t="e">
        <f>'Plano de Ação'!#REF!</f>
        <v>#REF!</v>
      </c>
      <c r="S114" s="2057"/>
      <c r="T114" s="2058"/>
      <c r="U114" s="243"/>
      <c r="V114" s="2059" t="e">
        <f>R114-L114</f>
        <v>#REF!</v>
      </c>
      <c r="W114" s="2060"/>
      <c r="X114" s="2061"/>
      <c r="Y114" s="188"/>
      <c r="Z114" s="176"/>
    </row>
    <row r="115" spans="1:28" ht="9" customHeight="1" thickBot="1">
      <c r="A115" s="227"/>
      <c r="B115" s="115"/>
      <c r="C115" s="115"/>
      <c r="D115" s="115"/>
      <c r="E115" s="147"/>
      <c r="F115" s="237"/>
      <c r="G115" s="237"/>
      <c r="H115" s="232"/>
      <c r="I115" s="232"/>
      <c r="J115" s="238"/>
      <c r="K115" s="232"/>
      <c r="L115" s="237"/>
      <c r="M115" s="237"/>
      <c r="N115" s="232"/>
      <c r="O115" s="232"/>
      <c r="P115" s="239"/>
      <c r="Q115" s="235"/>
      <c r="R115" s="240"/>
      <c r="S115" s="240"/>
      <c r="T115" s="235"/>
      <c r="U115" s="235"/>
      <c r="V115" s="240"/>
      <c r="W115" s="240"/>
      <c r="X115" s="235"/>
      <c r="Y115" s="188"/>
      <c r="Z115" s="138"/>
      <c r="AA115" s="137"/>
      <c r="AB115" s="137"/>
    </row>
    <row r="116" spans="1:28" ht="25.5" customHeight="1" thickBot="1">
      <c r="A116" s="228" t="s">
        <v>429</v>
      </c>
      <c r="B116" s="183"/>
      <c r="C116" s="183"/>
      <c r="D116" s="183"/>
      <c r="E116" s="147"/>
      <c r="F116" s="2053"/>
      <c r="G116" s="2054"/>
      <c r="H116" s="2055"/>
      <c r="I116" s="232"/>
      <c r="J116" s="241" t="str">
        <f>W18&amp;A94&amp;A116</f>
        <v>MÉDIOMETRÔ RIOSUPERVISORES - SFX</v>
      </c>
      <c r="K116" s="232"/>
      <c r="L116" s="2056">
        <f>VLOOKUP(J116,BASEDADOS,5,FALSE)</f>
        <v>0</v>
      </c>
      <c r="M116" s="2057"/>
      <c r="N116" s="2058"/>
      <c r="O116" s="232"/>
      <c r="P116" s="242"/>
      <c r="Q116" s="235"/>
      <c r="R116" s="2056" t="e">
        <f>'Plano de Ação'!#REF!</f>
        <v>#REF!</v>
      </c>
      <c r="S116" s="2057"/>
      <c r="T116" s="2058"/>
      <c r="U116" s="243"/>
      <c r="V116" s="2059" t="e">
        <f>R116-L116</f>
        <v>#REF!</v>
      </c>
      <c r="W116" s="2060"/>
      <c r="X116" s="2061"/>
      <c r="Y116" s="188"/>
      <c r="Z116" s="176"/>
      <c r="AA116" s="158"/>
      <c r="AB116" s="158"/>
    </row>
    <row r="117" spans="1:28" ht="9" customHeight="1">
      <c r="A117" s="227"/>
      <c r="B117" s="115"/>
      <c r="C117" s="115"/>
      <c r="D117" s="115"/>
      <c r="E117" s="147"/>
      <c r="F117" s="187"/>
      <c r="G117" s="187"/>
      <c r="H117" s="147"/>
      <c r="I117" s="147"/>
      <c r="J117" s="185"/>
      <c r="K117" s="147"/>
      <c r="L117" s="187"/>
      <c r="M117" s="187"/>
      <c r="N117" s="147"/>
      <c r="O117" s="147"/>
      <c r="P117" s="171"/>
      <c r="Q117" s="188"/>
      <c r="R117" s="190"/>
      <c r="S117" s="190"/>
      <c r="T117" s="188"/>
      <c r="U117" s="188"/>
      <c r="V117" s="190"/>
      <c r="W117" s="190"/>
      <c r="X117" s="188"/>
      <c r="Y117" s="188"/>
      <c r="Z117" s="138"/>
      <c r="AA117" s="158"/>
      <c r="AB117" s="158"/>
    </row>
    <row r="118" spans="1:28" ht="25.5" customHeight="1">
      <c r="A118" s="224" t="s">
        <v>409</v>
      </c>
      <c r="B118" s="217"/>
      <c r="C118" s="217"/>
      <c r="D118" s="217"/>
      <c r="E118" s="221"/>
      <c r="F118" s="2062" t="s">
        <v>418</v>
      </c>
      <c r="G118" s="2062"/>
      <c r="H118" s="2062"/>
      <c r="I118" s="221"/>
      <c r="J118" s="221"/>
      <c r="K118" s="221"/>
      <c r="L118" s="2062" t="s">
        <v>410</v>
      </c>
      <c r="M118" s="2062"/>
      <c r="N118" s="2062"/>
      <c r="O118" s="221"/>
      <c r="P118" s="221"/>
      <c r="Q118" s="221"/>
      <c r="R118" s="2062" t="s">
        <v>339</v>
      </c>
      <c r="S118" s="2062"/>
      <c r="T118" s="2062"/>
      <c r="U118" s="221"/>
      <c r="V118" s="2062" t="s">
        <v>340</v>
      </c>
      <c r="W118" s="2062"/>
      <c r="X118" s="2062"/>
      <c r="Y118" s="221"/>
      <c r="Z118" s="221"/>
    </row>
    <row r="119" spans="1:28" ht="9" customHeight="1" thickBot="1">
      <c r="A119" s="227"/>
      <c r="B119" s="115"/>
      <c r="C119" s="115"/>
      <c r="D119" s="115"/>
      <c r="E119" s="147"/>
      <c r="F119" s="187"/>
      <c r="G119" s="187"/>
      <c r="H119" s="147"/>
      <c r="I119" s="147"/>
      <c r="J119" s="185"/>
      <c r="K119" s="147"/>
      <c r="L119" s="187"/>
      <c r="M119" s="187"/>
      <c r="N119" s="147"/>
      <c r="O119" s="147"/>
      <c r="P119" s="171"/>
      <c r="Q119" s="188"/>
      <c r="R119" s="190"/>
      <c r="S119" s="190"/>
      <c r="T119" s="188"/>
      <c r="U119" s="188"/>
      <c r="V119" s="190"/>
      <c r="W119" s="190"/>
      <c r="X119" s="188"/>
      <c r="Y119" s="188"/>
      <c r="Z119" s="138"/>
    </row>
    <row r="120" spans="1:28" ht="25.5" customHeight="1" thickBot="1">
      <c r="A120" s="226" t="s">
        <v>409</v>
      </c>
      <c r="B120" s="218"/>
      <c r="C120" s="218"/>
      <c r="D120" s="218"/>
      <c r="E120" s="186"/>
      <c r="F120" s="2063"/>
      <c r="G120" s="2064"/>
      <c r="H120" s="2065"/>
      <c r="I120" s="245"/>
      <c r="J120" s="233"/>
      <c r="K120" s="246"/>
      <c r="L120" s="2066">
        <f>SUM(L122,L124)</f>
        <v>0</v>
      </c>
      <c r="M120" s="2067"/>
      <c r="N120" s="2068"/>
      <c r="O120" s="245"/>
      <c r="P120" s="234"/>
      <c r="Q120" s="248"/>
      <c r="R120" s="2066"/>
      <c r="S120" s="2067"/>
      <c r="T120" s="2068"/>
      <c r="U120" s="236"/>
      <c r="V120" s="2069">
        <f>R120-L120</f>
        <v>0</v>
      </c>
      <c r="W120" s="2070"/>
      <c r="X120" s="2071"/>
      <c r="Y120" s="189"/>
      <c r="Z120" s="219"/>
    </row>
    <row r="121" spans="1:28" ht="9" customHeight="1" thickBot="1">
      <c r="A121" s="225"/>
      <c r="B121" s="172"/>
      <c r="C121" s="172"/>
      <c r="D121" s="138"/>
      <c r="E121" s="147"/>
      <c r="F121" s="232"/>
      <c r="G121" s="232"/>
      <c r="H121" s="232"/>
      <c r="I121" s="232"/>
      <c r="J121" s="249"/>
      <c r="K121" s="232"/>
      <c r="L121" s="232"/>
      <c r="M121" s="232"/>
      <c r="N121" s="232"/>
      <c r="O121" s="232"/>
      <c r="P121" s="239"/>
      <c r="Q121" s="235"/>
      <c r="R121" s="235"/>
      <c r="S121" s="235"/>
      <c r="T121" s="235"/>
      <c r="U121" s="235"/>
      <c r="V121" s="235"/>
      <c r="W121" s="235"/>
      <c r="X121" s="235"/>
      <c r="Y121" s="188"/>
      <c r="Z121" s="138"/>
    </row>
    <row r="122" spans="1:28" ht="25.5" customHeight="1" thickBot="1">
      <c r="A122" s="228" t="s">
        <v>396</v>
      </c>
      <c r="B122" s="183"/>
      <c r="C122" s="183"/>
      <c r="D122" s="183"/>
      <c r="E122" s="147"/>
      <c r="F122" s="2053"/>
      <c r="G122" s="2054"/>
      <c r="H122" s="2055"/>
      <c r="I122" s="232"/>
      <c r="J122" s="241" t="str">
        <f>W60&amp;A118&amp;A122</f>
        <v>SUPERVIAAGENTES</v>
      </c>
      <c r="K122" s="232"/>
      <c r="L122" s="2056">
        <f>SUM(L126,L130,L134,L138)</f>
        <v>0</v>
      </c>
      <c r="M122" s="2057"/>
      <c r="N122" s="2058"/>
      <c r="O122" s="232"/>
      <c r="P122" s="242"/>
      <c r="Q122" s="235"/>
      <c r="R122" s="2056" t="e">
        <f>SUM(R126,R130,R134,R138)</f>
        <v>#REF!</v>
      </c>
      <c r="S122" s="2057"/>
      <c r="T122" s="2058"/>
      <c r="U122" s="243"/>
      <c r="V122" s="2059" t="e">
        <f>R122-L122</f>
        <v>#REF!</v>
      </c>
      <c r="W122" s="2060"/>
      <c r="X122" s="2061"/>
      <c r="Y122" s="188"/>
      <c r="Z122" s="176"/>
    </row>
    <row r="123" spans="1:28" ht="9" customHeight="1" thickBot="1">
      <c r="A123" s="225"/>
      <c r="B123" s="172"/>
      <c r="C123" s="172"/>
      <c r="D123" s="138"/>
      <c r="E123" s="147"/>
      <c r="F123" s="232"/>
      <c r="G123" s="232"/>
      <c r="H123" s="232"/>
      <c r="I123" s="232"/>
      <c r="J123" s="249"/>
      <c r="K123" s="232"/>
      <c r="L123" s="232"/>
      <c r="M123" s="232"/>
      <c r="N123" s="232"/>
      <c r="O123" s="232"/>
      <c r="P123" s="239"/>
      <c r="Q123" s="235"/>
      <c r="R123" s="235"/>
      <c r="S123" s="235"/>
      <c r="T123" s="235"/>
      <c r="U123" s="235"/>
      <c r="V123" s="235"/>
      <c r="W123" s="235"/>
      <c r="X123" s="235"/>
      <c r="Y123" s="188"/>
      <c r="Z123" s="138"/>
    </row>
    <row r="124" spans="1:28" ht="25.5" customHeight="1" thickBot="1">
      <c r="A124" s="228" t="s">
        <v>390</v>
      </c>
      <c r="B124" s="183"/>
      <c r="C124" s="183"/>
      <c r="D124" s="183"/>
      <c r="E124" s="147"/>
      <c r="F124" s="2053"/>
      <c r="G124" s="2054"/>
      <c r="H124" s="2055"/>
      <c r="I124" s="232"/>
      <c r="J124" s="241" t="str">
        <f>W60&amp;A118&amp;A124</f>
        <v>SUPERVIASUPERVISORES</v>
      </c>
      <c r="K124" s="232"/>
      <c r="L124" s="2056">
        <f>SUM(L128,L132,L136,L140)</f>
        <v>0</v>
      </c>
      <c r="M124" s="2057"/>
      <c r="N124" s="2058"/>
      <c r="O124" s="232"/>
      <c r="P124" s="242"/>
      <c r="Q124" s="235"/>
      <c r="R124" s="2056" t="e">
        <f>SUM(R128,R132,R136,R140)</f>
        <v>#REF!</v>
      </c>
      <c r="S124" s="2057"/>
      <c r="T124" s="2058"/>
      <c r="U124" s="243"/>
      <c r="V124" s="2059" t="e">
        <f>R124-L124</f>
        <v>#REF!</v>
      </c>
      <c r="W124" s="2060"/>
      <c r="X124" s="2061"/>
      <c r="Y124" s="188"/>
      <c r="Z124" s="176"/>
    </row>
    <row r="125" spans="1:28" ht="9" customHeight="1" thickBot="1">
      <c r="A125" s="227"/>
      <c r="B125" s="115"/>
      <c r="C125" s="115"/>
      <c r="D125" s="115"/>
      <c r="E125" s="147"/>
      <c r="F125" s="237"/>
      <c r="G125" s="237"/>
      <c r="H125" s="232"/>
      <c r="I125" s="232"/>
      <c r="J125" s="238"/>
      <c r="K125" s="232"/>
      <c r="L125" s="237"/>
      <c r="M125" s="237"/>
      <c r="N125" s="232"/>
      <c r="O125" s="232"/>
      <c r="P125" s="239"/>
      <c r="Q125" s="235"/>
      <c r="R125" s="240"/>
      <c r="S125" s="240"/>
      <c r="T125" s="235"/>
      <c r="U125" s="235"/>
      <c r="V125" s="240"/>
      <c r="W125" s="240"/>
      <c r="X125" s="235"/>
      <c r="Y125" s="188"/>
      <c r="Z125" s="138"/>
    </row>
    <row r="126" spans="1:28" ht="25.5" customHeight="1" thickBot="1">
      <c r="A126" s="228" t="s">
        <v>420</v>
      </c>
      <c r="B126" s="183"/>
      <c r="C126" s="183"/>
      <c r="D126" s="183"/>
      <c r="E126" s="147"/>
      <c r="F126" s="2053"/>
      <c r="G126" s="2054"/>
      <c r="H126" s="2055"/>
      <c r="I126" s="232"/>
      <c r="J126" s="241" t="str">
        <f>W18&amp;A118&amp;A126</f>
        <v>MÉDIOSUPERVIAAGENTES - CTR</v>
      </c>
      <c r="K126" s="232"/>
      <c r="L126" s="2056">
        <f>VLOOKUP(J126,BASEDADOS,5,FALSE)</f>
        <v>0</v>
      </c>
      <c r="M126" s="2057"/>
      <c r="N126" s="2058"/>
      <c r="O126" s="232"/>
      <c r="P126" s="242"/>
      <c r="Q126" s="235"/>
      <c r="R126" s="2056" t="e">
        <f>'Plano de Ação'!#REF!</f>
        <v>#REF!</v>
      </c>
      <c r="S126" s="2057"/>
      <c r="T126" s="2058"/>
      <c r="U126" s="243"/>
      <c r="V126" s="2059" t="e">
        <f>R126-L126</f>
        <v>#REF!</v>
      </c>
      <c r="W126" s="2060"/>
      <c r="X126" s="2061"/>
      <c r="Y126" s="188"/>
      <c r="Z126" s="176"/>
    </row>
    <row r="127" spans="1:28" ht="9" customHeight="1" thickBot="1">
      <c r="A127" s="227"/>
      <c r="B127" s="115"/>
      <c r="C127" s="115"/>
      <c r="D127" s="115"/>
      <c r="E127" s="147"/>
      <c r="F127" s="237"/>
      <c r="G127" s="237"/>
      <c r="H127" s="232"/>
      <c r="I127" s="232"/>
      <c r="J127" s="238"/>
      <c r="K127" s="232"/>
      <c r="L127" s="237"/>
      <c r="M127" s="237"/>
      <c r="N127" s="232"/>
      <c r="O127" s="232"/>
      <c r="P127" s="239"/>
      <c r="Q127" s="235"/>
      <c r="R127" s="240"/>
      <c r="S127" s="240"/>
      <c r="T127" s="235"/>
      <c r="U127" s="235"/>
      <c r="V127" s="240"/>
      <c r="W127" s="240"/>
      <c r="X127" s="235"/>
      <c r="Y127" s="188"/>
      <c r="Z127" s="138"/>
      <c r="AA127" s="137"/>
      <c r="AB127" s="137"/>
    </row>
    <row r="128" spans="1:28" ht="25.5" customHeight="1" thickBot="1">
      <c r="A128" s="228" t="s">
        <v>421</v>
      </c>
      <c r="B128" s="183"/>
      <c r="C128" s="183"/>
      <c r="D128" s="183"/>
      <c r="E128" s="147"/>
      <c r="F128" s="2053"/>
      <c r="G128" s="2054"/>
      <c r="H128" s="2055"/>
      <c r="I128" s="232"/>
      <c r="J128" s="241" t="str">
        <f>W18&amp;A118&amp;A128</f>
        <v>MÉDIOSUPERVIASUPERVISORES - CTR</v>
      </c>
      <c r="K128" s="232"/>
      <c r="L128" s="2056">
        <f>VLOOKUP(J128,BASEDADOS,5,FALSE)</f>
        <v>0</v>
      </c>
      <c r="M128" s="2057"/>
      <c r="N128" s="2058"/>
      <c r="O128" s="232"/>
      <c r="P128" s="242"/>
      <c r="Q128" s="235"/>
      <c r="R128" s="2056" t="e">
        <f>'Plano de Ação'!#REF!</f>
        <v>#REF!</v>
      </c>
      <c r="S128" s="2057"/>
      <c r="T128" s="2058"/>
      <c r="U128" s="243"/>
      <c r="V128" s="2059" t="e">
        <f>R128-L128</f>
        <v>#REF!</v>
      </c>
      <c r="W128" s="2060"/>
      <c r="X128" s="2061"/>
      <c r="Y128" s="188"/>
      <c r="Z128" s="176"/>
      <c r="AA128" s="158"/>
      <c r="AB128" s="158"/>
    </row>
    <row r="129" spans="1:30" ht="9" customHeight="1" thickBot="1">
      <c r="A129" s="227"/>
      <c r="B129" s="115"/>
      <c r="C129" s="115"/>
      <c r="D129" s="115"/>
      <c r="E129" s="147"/>
      <c r="F129" s="237"/>
      <c r="G129" s="237"/>
      <c r="H129" s="232"/>
      <c r="I129" s="232"/>
      <c r="J129" s="238"/>
      <c r="K129" s="232"/>
      <c r="L129" s="237"/>
      <c r="M129" s="237"/>
      <c r="N129" s="232"/>
      <c r="O129" s="232"/>
      <c r="P129" s="244"/>
      <c r="Q129" s="235"/>
      <c r="R129" s="240"/>
      <c r="S129" s="240"/>
      <c r="T129" s="235"/>
      <c r="U129" s="235"/>
      <c r="V129" s="240"/>
      <c r="W129" s="240"/>
      <c r="X129" s="235"/>
      <c r="Y129" s="188"/>
      <c r="Z129" s="138"/>
      <c r="AA129" s="158"/>
      <c r="AB129" s="158"/>
    </row>
    <row r="130" spans="1:30" ht="25.5" customHeight="1" thickBot="1">
      <c r="A130" s="228" t="s">
        <v>422</v>
      </c>
      <c r="B130" s="183"/>
      <c r="C130" s="183"/>
      <c r="D130" s="183"/>
      <c r="E130" s="186"/>
      <c r="F130" s="2053"/>
      <c r="G130" s="2054"/>
      <c r="H130" s="2055"/>
      <c r="I130" s="245"/>
      <c r="J130" s="241" t="str">
        <f>W18&amp;A118&amp;A130</f>
        <v>MÉDIOSUPERVIAAGENTES - SCR</v>
      </c>
      <c r="K130" s="246"/>
      <c r="L130" s="2056">
        <f>VLOOKUP(J130,BASEDADOS,5,FALSE)</f>
        <v>0</v>
      </c>
      <c r="M130" s="2057"/>
      <c r="N130" s="2058"/>
      <c r="O130" s="245"/>
      <c r="P130" s="247"/>
      <c r="Q130" s="248"/>
      <c r="R130" s="2056" t="e">
        <f>'Plano de Ação'!#REF!</f>
        <v>#REF!</v>
      </c>
      <c r="S130" s="2057"/>
      <c r="T130" s="2058"/>
      <c r="U130" s="243"/>
      <c r="V130" s="2059" t="e">
        <f>R130-L130</f>
        <v>#REF!</v>
      </c>
      <c r="W130" s="2060"/>
      <c r="X130" s="2061"/>
      <c r="Y130" s="189"/>
      <c r="Z130" s="184"/>
      <c r="AA130" s="158"/>
      <c r="AB130" s="158"/>
      <c r="AC130" s="158"/>
      <c r="AD130" s="158"/>
    </row>
    <row r="131" spans="1:30" ht="9" customHeight="1" thickBot="1">
      <c r="A131" s="229"/>
      <c r="B131" s="139"/>
      <c r="C131" s="139"/>
      <c r="D131" s="139"/>
      <c r="E131" s="148"/>
      <c r="F131" s="250"/>
      <c r="G131" s="250"/>
      <c r="H131" s="250"/>
      <c r="I131" s="250"/>
      <c r="J131" s="251"/>
      <c r="K131" s="250"/>
      <c r="L131" s="250"/>
      <c r="M131" s="250"/>
      <c r="N131" s="250"/>
      <c r="O131" s="250"/>
      <c r="P131" s="251"/>
      <c r="Q131" s="252"/>
      <c r="R131" s="252"/>
      <c r="S131" s="252"/>
      <c r="T131" s="252"/>
      <c r="U131" s="252"/>
      <c r="V131" s="252"/>
      <c r="W131" s="252"/>
      <c r="X131" s="252"/>
      <c r="Y131" s="193"/>
      <c r="Z131" s="139"/>
      <c r="AA131" s="158"/>
      <c r="AB131" s="158"/>
      <c r="AC131" s="158"/>
      <c r="AD131" s="158"/>
    </row>
    <row r="132" spans="1:30" ht="25.5" customHeight="1" thickBot="1">
      <c r="A132" s="228" t="s">
        <v>423</v>
      </c>
      <c r="B132" s="183"/>
      <c r="C132" s="183"/>
      <c r="D132" s="183"/>
      <c r="E132" s="147"/>
      <c r="F132" s="2053"/>
      <c r="G132" s="2054"/>
      <c r="H132" s="2055"/>
      <c r="I132" s="232"/>
      <c r="J132" s="241" t="str">
        <f>W18&amp;A118&amp;A132</f>
        <v>MÉDIOSUPERVIASUPERVISORES - SCR</v>
      </c>
      <c r="K132" s="232"/>
      <c r="L132" s="2056">
        <f>VLOOKUP(J132,BASEDADOS,5,FALSE)</f>
        <v>0</v>
      </c>
      <c r="M132" s="2057"/>
      <c r="N132" s="2058"/>
      <c r="O132" s="232"/>
      <c r="P132" s="242"/>
      <c r="Q132" s="235"/>
      <c r="R132" s="2056" t="e">
        <f>'Plano de Ação'!#REF!</f>
        <v>#REF!</v>
      </c>
      <c r="S132" s="2057"/>
      <c r="T132" s="2058"/>
      <c r="U132" s="243"/>
      <c r="V132" s="2059" t="e">
        <f>R132-L132</f>
        <v>#REF!</v>
      </c>
      <c r="W132" s="2060"/>
      <c r="X132" s="2061"/>
      <c r="Y132" s="188"/>
      <c r="Z132" s="176"/>
      <c r="AA132" s="158"/>
      <c r="AB132" s="158"/>
      <c r="AC132" s="158"/>
      <c r="AD132" s="158"/>
    </row>
    <row r="133" spans="1:30" ht="9" customHeight="1" thickBot="1">
      <c r="A133" s="229"/>
      <c r="B133" s="139"/>
      <c r="C133" s="139"/>
      <c r="D133" s="139"/>
      <c r="E133" s="148"/>
      <c r="F133" s="250"/>
      <c r="G133" s="250"/>
      <c r="H133" s="250"/>
      <c r="I133" s="250"/>
      <c r="J133" s="251"/>
      <c r="K133" s="250"/>
      <c r="L133" s="250"/>
      <c r="M133" s="250"/>
      <c r="N133" s="250"/>
      <c r="O133" s="250"/>
      <c r="P133" s="251"/>
      <c r="Q133" s="252"/>
      <c r="R133" s="252"/>
      <c r="S133" s="252"/>
      <c r="T133" s="252"/>
      <c r="U133" s="252"/>
      <c r="V133" s="252"/>
      <c r="W133" s="252"/>
      <c r="X133" s="252"/>
      <c r="Y133" s="193"/>
      <c r="Z133" s="139"/>
      <c r="AA133" s="158"/>
      <c r="AB133" s="158"/>
      <c r="AC133" s="158"/>
      <c r="AD133" s="158"/>
    </row>
    <row r="134" spans="1:30" ht="25.5" customHeight="1" thickBot="1">
      <c r="A134" s="228" t="s">
        <v>424</v>
      </c>
      <c r="B134" s="183"/>
      <c r="C134" s="183"/>
      <c r="D134" s="183"/>
      <c r="E134" s="147"/>
      <c r="F134" s="2053"/>
      <c r="G134" s="2054"/>
      <c r="H134" s="2055"/>
      <c r="I134" s="232"/>
      <c r="J134" s="241" t="str">
        <f>W18&amp;A118&amp;A134</f>
        <v>MÉDIOSUPERVIAAGENTES - MRC</v>
      </c>
      <c r="K134" s="232"/>
      <c r="L134" s="2056">
        <f>VLOOKUP(J134,BASEDADOS,5,FALSE)</f>
        <v>0</v>
      </c>
      <c r="M134" s="2057"/>
      <c r="N134" s="2058"/>
      <c r="O134" s="232"/>
      <c r="P134" s="242"/>
      <c r="Q134" s="235"/>
      <c r="R134" s="2056" t="e">
        <f>'Plano de Ação'!#REF!</f>
        <v>#REF!</v>
      </c>
      <c r="S134" s="2057"/>
      <c r="T134" s="2058"/>
      <c r="U134" s="243"/>
      <c r="V134" s="2059" t="e">
        <f>R134-L134</f>
        <v>#REF!</v>
      </c>
      <c r="W134" s="2060"/>
      <c r="X134" s="2061"/>
      <c r="Y134" s="188"/>
      <c r="Z134" s="176"/>
      <c r="AA134" s="158"/>
      <c r="AB134" s="158"/>
      <c r="AC134" s="158"/>
      <c r="AD134" s="158"/>
    </row>
    <row r="135" spans="1:30" ht="9" customHeight="1" thickBot="1">
      <c r="A135" s="227"/>
      <c r="B135" s="115"/>
      <c r="C135" s="115"/>
      <c r="D135" s="115"/>
      <c r="E135" s="133"/>
      <c r="F135" s="237"/>
      <c r="G135" s="253"/>
      <c r="H135" s="254"/>
      <c r="I135" s="254"/>
      <c r="J135" s="255"/>
      <c r="K135" s="237"/>
      <c r="L135" s="237"/>
      <c r="M135" s="253"/>
      <c r="N135" s="254"/>
      <c r="O135" s="254"/>
      <c r="P135" s="256"/>
      <c r="Q135" s="257"/>
      <c r="R135" s="257"/>
      <c r="S135" s="257"/>
      <c r="T135" s="257"/>
      <c r="U135" s="257"/>
      <c r="V135" s="257"/>
      <c r="W135" s="257"/>
      <c r="X135" s="257"/>
      <c r="Y135" s="200"/>
      <c r="Z135" s="158"/>
      <c r="AA135" s="158"/>
      <c r="AB135" s="158"/>
      <c r="AC135" s="158"/>
      <c r="AD135" s="158"/>
    </row>
    <row r="136" spans="1:30" ht="25.5" customHeight="1" thickBot="1">
      <c r="A136" s="228" t="s">
        <v>425</v>
      </c>
      <c r="B136" s="183"/>
      <c r="C136" s="183"/>
      <c r="D136" s="183"/>
      <c r="E136" s="147"/>
      <c r="F136" s="2053"/>
      <c r="G136" s="2054"/>
      <c r="H136" s="2055"/>
      <c r="I136" s="232"/>
      <c r="J136" s="241" t="str">
        <f>W18&amp;A118&amp;A136</f>
        <v>MÉDIOSUPERVIASUPERVISORES - MRC</v>
      </c>
      <c r="K136" s="232"/>
      <c r="L136" s="2056">
        <f>VLOOKUP(J136,BASEDADOS,5,FALSE)</f>
        <v>0</v>
      </c>
      <c r="M136" s="2057"/>
      <c r="N136" s="2058"/>
      <c r="O136" s="232"/>
      <c r="P136" s="242"/>
      <c r="Q136" s="235"/>
      <c r="R136" s="2056" t="e">
        <f>'Plano de Ação'!#REF!</f>
        <v>#REF!</v>
      </c>
      <c r="S136" s="2057"/>
      <c r="T136" s="2058"/>
      <c r="U136" s="243"/>
      <c r="V136" s="2059" t="e">
        <f>R136-L136</f>
        <v>#REF!</v>
      </c>
      <c r="W136" s="2060"/>
      <c r="X136" s="2061"/>
      <c r="Y136" s="188"/>
      <c r="Z136" s="176"/>
    </row>
    <row r="137" spans="1:30" ht="9" customHeight="1" thickBot="1">
      <c r="A137" s="227"/>
      <c r="B137" s="115"/>
      <c r="C137" s="115"/>
      <c r="D137" s="115"/>
      <c r="E137" s="147"/>
      <c r="F137" s="237"/>
      <c r="G137" s="237"/>
      <c r="H137" s="232"/>
      <c r="I137" s="232"/>
      <c r="J137" s="238"/>
      <c r="K137" s="232"/>
      <c r="L137" s="237"/>
      <c r="M137" s="237"/>
      <c r="N137" s="232"/>
      <c r="O137" s="232"/>
      <c r="P137" s="239"/>
      <c r="Q137" s="235"/>
      <c r="R137" s="240"/>
      <c r="S137" s="240"/>
      <c r="T137" s="235"/>
      <c r="U137" s="235"/>
      <c r="V137" s="240"/>
      <c r="W137" s="240"/>
      <c r="X137" s="235"/>
      <c r="Y137" s="188"/>
      <c r="Z137" s="138"/>
    </row>
    <row r="138" spans="1:30" ht="25.5" customHeight="1" thickBot="1">
      <c r="A138" s="228" t="s">
        <v>426</v>
      </c>
      <c r="B138" s="183"/>
      <c r="C138" s="183"/>
      <c r="D138" s="183"/>
      <c r="E138" s="147"/>
      <c r="F138" s="2053"/>
      <c r="G138" s="2054"/>
      <c r="H138" s="2055"/>
      <c r="I138" s="232"/>
      <c r="J138" s="241" t="str">
        <f>W18&amp;A118&amp;A138</f>
        <v>MÉDIOSUPERVIAAGENTES - EDE</v>
      </c>
      <c r="K138" s="232"/>
      <c r="L138" s="2056">
        <f>VLOOKUP(J138,BASEDADOS,5,FALSE)</f>
        <v>0</v>
      </c>
      <c r="M138" s="2057"/>
      <c r="N138" s="2058"/>
      <c r="O138" s="232"/>
      <c r="P138" s="242"/>
      <c r="Q138" s="235"/>
      <c r="R138" s="2056" t="e">
        <f>'Plano de Ação'!#REF!</f>
        <v>#REF!</v>
      </c>
      <c r="S138" s="2057"/>
      <c r="T138" s="2058"/>
      <c r="U138" s="243"/>
      <c r="V138" s="2059" t="e">
        <f>R138-L138</f>
        <v>#REF!</v>
      </c>
      <c r="W138" s="2060"/>
      <c r="X138" s="2061"/>
      <c r="Y138" s="188"/>
      <c r="Z138" s="176"/>
    </row>
    <row r="139" spans="1:30" ht="9" customHeight="1" thickBot="1">
      <c r="A139" s="227"/>
      <c r="B139" s="115"/>
      <c r="C139" s="115"/>
      <c r="D139" s="115"/>
      <c r="E139" s="147"/>
      <c r="F139" s="237"/>
      <c r="G139" s="237"/>
      <c r="H139" s="232"/>
      <c r="I139" s="232"/>
      <c r="J139" s="238"/>
      <c r="K139" s="232"/>
      <c r="L139" s="237"/>
      <c r="M139" s="237"/>
      <c r="N139" s="232"/>
      <c r="O139" s="232"/>
      <c r="P139" s="239"/>
      <c r="Q139" s="235"/>
      <c r="R139" s="240"/>
      <c r="S139" s="240"/>
      <c r="T139" s="235"/>
      <c r="U139" s="235"/>
      <c r="V139" s="240"/>
      <c r="W139" s="240"/>
      <c r="X139" s="235"/>
      <c r="Y139" s="188"/>
      <c r="Z139" s="138"/>
      <c r="AA139" s="137"/>
      <c r="AB139" s="137"/>
    </row>
    <row r="140" spans="1:30" ht="25.5" customHeight="1" thickBot="1">
      <c r="A140" s="228" t="s">
        <v>427</v>
      </c>
      <c r="B140" s="183"/>
      <c r="C140" s="183"/>
      <c r="D140" s="183"/>
      <c r="E140" s="147"/>
      <c r="F140" s="2053"/>
      <c r="G140" s="2054"/>
      <c r="H140" s="2055"/>
      <c r="I140" s="232"/>
      <c r="J140" s="241" t="str">
        <f>W18&amp;A118&amp;A140</f>
        <v>MÉDIOSUPERVIASUPERVISORES - EDE</v>
      </c>
      <c r="K140" s="232"/>
      <c r="L140" s="2056">
        <f>VLOOKUP(J140,BASEDADOS,5,FALSE)</f>
        <v>0</v>
      </c>
      <c r="M140" s="2057"/>
      <c r="N140" s="2058"/>
      <c r="O140" s="232"/>
      <c r="P140" s="242"/>
      <c r="Q140" s="235"/>
      <c r="R140" s="2056" t="e">
        <f>'Plano de Ação'!#REF!</f>
        <v>#REF!</v>
      </c>
      <c r="S140" s="2057"/>
      <c r="T140" s="2058"/>
      <c r="U140" s="243"/>
      <c r="V140" s="2059" t="e">
        <f>R140-L140</f>
        <v>#REF!</v>
      </c>
      <c r="W140" s="2060"/>
      <c r="X140" s="2061"/>
      <c r="Y140" s="188"/>
      <c r="Z140" s="176"/>
      <c r="AA140" s="158"/>
      <c r="AB140" s="158"/>
    </row>
    <row r="141" spans="1:30" ht="9" customHeight="1">
      <c r="A141" s="157"/>
      <c r="B141" s="115"/>
      <c r="C141" s="115"/>
      <c r="D141" s="115"/>
      <c r="E141" s="147"/>
      <c r="F141" s="187"/>
      <c r="G141" s="187"/>
      <c r="H141" s="147"/>
      <c r="I141" s="147"/>
      <c r="J141" s="185"/>
      <c r="K141" s="147"/>
      <c r="L141" s="187"/>
      <c r="M141" s="187"/>
      <c r="N141" s="147"/>
      <c r="O141" s="147"/>
      <c r="P141" s="171"/>
      <c r="Q141" s="188"/>
      <c r="R141" s="190"/>
      <c r="S141" s="190"/>
      <c r="T141" s="188"/>
      <c r="U141" s="188"/>
      <c r="V141" s="190"/>
      <c r="W141" s="190"/>
      <c r="X141" s="188"/>
      <c r="Y141" s="188"/>
      <c r="Z141" s="138"/>
      <c r="AA141" s="158"/>
      <c r="AB141" s="158"/>
    </row>
    <row r="142" spans="1:30" ht="21">
      <c r="A142" s="258" t="s">
        <v>413</v>
      </c>
      <c r="E142" s="158"/>
      <c r="F142" s="158"/>
      <c r="G142" s="158"/>
      <c r="H142" s="158"/>
      <c r="I142" s="158"/>
      <c r="J142" s="160"/>
      <c r="K142" s="160"/>
      <c r="L142" s="160"/>
      <c r="M142" s="160"/>
      <c r="N142" s="165"/>
      <c r="O142" s="165"/>
      <c r="P142" s="165"/>
      <c r="Q142" s="169"/>
      <c r="R142" s="166"/>
      <c r="S142" s="158"/>
      <c r="T142" s="158"/>
      <c r="U142" s="158"/>
      <c r="V142" s="158"/>
      <c r="W142" s="158"/>
      <c r="X142" s="158"/>
      <c r="Y142" s="158"/>
      <c r="Z142" s="158"/>
      <c r="AA142" s="158"/>
      <c r="AB142" s="158"/>
      <c r="AC142" s="158"/>
      <c r="AD142" s="158"/>
    </row>
    <row r="143" spans="1:30">
      <c r="E143" s="158"/>
      <c r="F143" s="158"/>
      <c r="G143" s="158"/>
      <c r="H143" s="158"/>
      <c r="I143" s="158"/>
      <c r="J143" s="158"/>
      <c r="K143" s="158"/>
      <c r="L143" s="158"/>
      <c r="M143" s="159"/>
      <c r="N143" s="158"/>
      <c r="O143" s="158"/>
      <c r="P143" s="158"/>
      <c r="Q143" s="158"/>
      <c r="R143" s="158"/>
      <c r="S143" s="158"/>
      <c r="T143" s="158"/>
      <c r="U143" s="158"/>
      <c r="V143" s="158"/>
      <c r="W143" s="158"/>
      <c r="X143" s="158"/>
      <c r="Y143" s="158"/>
      <c r="Z143" s="158"/>
      <c r="AA143" s="158"/>
      <c r="AB143" s="158"/>
      <c r="AC143" s="158"/>
      <c r="AD143" s="158"/>
    </row>
    <row r="144" spans="1:30">
      <c r="E144" s="158"/>
      <c r="F144" s="158"/>
      <c r="G144" s="158"/>
      <c r="H144" s="158"/>
      <c r="I144" s="158"/>
      <c r="J144" s="158"/>
      <c r="K144" s="158"/>
      <c r="L144" s="158"/>
      <c r="M144" s="159"/>
      <c r="N144" s="158"/>
      <c r="O144" s="158"/>
      <c r="P144" s="158"/>
      <c r="Q144" s="158"/>
      <c r="R144" s="158"/>
      <c r="S144" s="158"/>
      <c r="T144" s="158"/>
      <c r="U144" s="158"/>
      <c r="V144" s="158"/>
      <c r="W144" s="158"/>
      <c r="X144" s="158"/>
      <c r="Y144" s="158"/>
      <c r="Z144" s="158"/>
      <c r="AA144" s="158"/>
      <c r="AB144" s="158"/>
      <c r="AC144" s="158"/>
      <c r="AD144" s="158"/>
    </row>
    <row r="145" spans="5:30" ht="23.25">
      <c r="E145" s="158"/>
      <c r="F145" s="158"/>
      <c r="G145" s="158"/>
      <c r="H145" s="158"/>
      <c r="I145" s="158"/>
      <c r="J145" s="163"/>
      <c r="K145" s="170"/>
      <c r="L145" s="170"/>
      <c r="M145" s="170"/>
      <c r="N145" s="164"/>
      <c r="O145" s="164"/>
      <c r="P145" s="164"/>
      <c r="Q145" s="161"/>
      <c r="R145" s="161"/>
      <c r="S145" s="161"/>
      <c r="T145" s="161"/>
      <c r="U145" s="161"/>
      <c r="V145" s="158"/>
      <c r="W145" s="158"/>
      <c r="X145" s="158"/>
      <c r="Y145" s="158"/>
      <c r="Z145" s="158"/>
      <c r="AA145" s="158"/>
      <c r="AB145" s="158"/>
      <c r="AC145" s="158"/>
      <c r="AD145" s="158"/>
    </row>
    <row r="146" spans="5:30">
      <c r="E146" s="158"/>
      <c r="F146" s="158"/>
      <c r="G146" s="158"/>
      <c r="H146" s="158"/>
      <c r="I146" s="158"/>
      <c r="J146" s="167"/>
      <c r="K146" s="167"/>
      <c r="L146" s="167"/>
      <c r="M146" s="167"/>
      <c r="N146" s="158"/>
      <c r="O146" s="158"/>
      <c r="P146" s="158"/>
      <c r="Q146" s="158"/>
      <c r="R146" s="158"/>
      <c r="S146" s="158"/>
      <c r="T146" s="158"/>
      <c r="U146" s="158"/>
      <c r="V146" s="158"/>
      <c r="W146" s="158"/>
      <c r="X146" s="158"/>
      <c r="Y146" s="158"/>
      <c r="Z146" s="158"/>
      <c r="AA146" s="158"/>
      <c r="AB146" s="158"/>
      <c r="AC146" s="158"/>
      <c r="AD146" s="158"/>
    </row>
    <row r="147" spans="5:30" ht="21">
      <c r="E147" s="158"/>
      <c r="F147" s="158"/>
      <c r="G147" s="158"/>
      <c r="H147" s="158"/>
      <c r="I147" s="158"/>
      <c r="J147" s="160"/>
      <c r="K147" s="160"/>
      <c r="L147" s="160"/>
      <c r="M147" s="160"/>
      <c r="N147" s="165"/>
      <c r="O147" s="165"/>
      <c r="P147" s="165"/>
      <c r="Q147" s="169"/>
      <c r="R147" s="166"/>
      <c r="S147" s="158"/>
      <c r="T147" s="158"/>
      <c r="U147" s="158"/>
      <c r="V147" s="158"/>
      <c r="W147" s="158"/>
      <c r="X147" s="158"/>
      <c r="Y147" s="158"/>
      <c r="Z147" s="158"/>
      <c r="AA147" s="158"/>
      <c r="AB147" s="158"/>
      <c r="AC147" s="158"/>
      <c r="AD147" s="158"/>
    </row>
    <row r="148" spans="5:30">
      <c r="E148" s="158"/>
      <c r="F148" s="158"/>
      <c r="G148" s="158"/>
      <c r="H148" s="158"/>
      <c r="I148" s="158"/>
      <c r="J148" s="167"/>
      <c r="K148" s="167"/>
      <c r="L148" s="167"/>
      <c r="M148" s="167"/>
      <c r="N148" s="158"/>
      <c r="O148" s="158"/>
      <c r="P148" s="158"/>
      <c r="Q148" s="158"/>
      <c r="R148" s="158"/>
      <c r="S148" s="158"/>
      <c r="T148" s="158"/>
      <c r="U148" s="158"/>
      <c r="V148" s="158"/>
      <c r="W148" s="158"/>
      <c r="X148" s="158"/>
      <c r="Y148" s="158"/>
      <c r="Z148" s="158"/>
      <c r="AA148" s="158"/>
      <c r="AB148" s="158"/>
      <c r="AC148" s="158"/>
      <c r="AD148" s="158"/>
    </row>
    <row r="149" spans="5:30" ht="21">
      <c r="E149" s="158"/>
      <c r="F149" s="158"/>
      <c r="G149" s="158"/>
      <c r="H149" s="158"/>
      <c r="I149" s="158"/>
      <c r="J149" s="160"/>
      <c r="K149" s="160"/>
      <c r="L149" s="160"/>
      <c r="M149" s="160"/>
      <c r="N149" s="165"/>
      <c r="O149" s="165"/>
      <c r="P149" s="165"/>
      <c r="Q149" s="169"/>
      <c r="R149" s="166"/>
      <c r="S149" s="158"/>
      <c r="T149" s="158"/>
      <c r="U149" s="158"/>
      <c r="V149" s="158"/>
      <c r="W149" s="158"/>
      <c r="X149" s="158"/>
      <c r="Y149" s="158"/>
      <c r="Z149" s="158"/>
      <c r="AA149" s="158"/>
      <c r="AB149" s="158"/>
      <c r="AC149" s="158"/>
      <c r="AD149" s="158"/>
    </row>
    <row r="150" spans="5:30">
      <c r="E150" s="158"/>
      <c r="F150" s="158"/>
      <c r="G150" s="158"/>
      <c r="H150" s="158"/>
      <c r="I150" s="158"/>
      <c r="J150" s="167"/>
      <c r="K150" s="167"/>
      <c r="L150" s="167"/>
      <c r="M150" s="167"/>
      <c r="N150" s="158"/>
      <c r="O150" s="158"/>
      <c r="P150" s="158"/>
      <c r="Q150" s="158"/>
      <c r="R150" s="158"/>
      <c r="S150" s="158"/>
      <c r="T150" s="158"/>
      <c r="U150" s="158"/>
      <c r="V150" s="158"/>
      <c r="W150" s="158"/>
      <c r="X150" s="158"/>
      <c r="Y150" s="158"/>
      <c r="Z150" s="158"/>
      <c r="AA150" s="158"/>
      <c r="AB150" s="158"/>
      <c r="AC150" s="158"/>
      <c r="AD150" s="158"/>
    </row>
    <row r="151" spans="5:30" ht="21">
      <c r="E151" s="158"/>
      <c r="F151" s="158"/>
      <c r="G151" s="158"/>
      <c r="H151" s="158"/>
      <c r="I151" s="158"/>
      <c r="J151" s="160"/>
      <c r="K151" s="160"/>
      <c r="L151" s="160"/>
      <c r="M151" s="160"/>
      <c r="N151" s="165"/>
      <c r="O151" s="165"/>
      <c r="P151" s="165"/>
      <c r="Q151" s="169"/>
      <c r="R151" s="166"/>
      <c r="S151" s="158"/>
      <c r="T151" s="158"/>
      <c r="U151" s="158"/>
      <c r="V151" s="158"/>
      <c r="W151" s="158"/>
      <c r="X151" s="158"/>
      <c r="Y151" s="158"/>
      <c r="Z151" s="158"/>
      <c r="AA151" s="158"/>
      <c r="AB151" s="158"/>
      <c r="AC151" s="158"/>
      <c r="AD151" s="158"/>
    </row>
    <row r="152" spans="5:30">
      <c r="E152" s="158"/>
      <c r="F152" s="158"/>
      <c r="G152" s="158"/>
      <c r="H152" s="158"/>
      <c r="I152" s="158"/>
      <c r="J152" s="167"/>
      <c r="K152" s="167"/>
      <c r="L152" s="167"/>
      <c r="M152" s="167"/>
      <c r="N152" s="158"/>
      <c r="O152" s="158"/>
      <c r="P152" s="158"/>
      <c r="Q152" s="158"/>
      <c r="R152" s="158"/>
      <c r="S152" s="158"/>
      <c r="T152" s="158"/>
      <c r="U152" s="158"/>
      <c r="V152" s="158"/>
      <c r="W152" s="158"/>
      <c r="X152" s="158"/>
      <c r="Y152" s="158"/>
      <c r="Z152" s="158"/>
      <c r="AA152" s="158"/>
      <c r="AB152" s="158"/>
      <c r="AC152" s="158"/>
      <c r="AD152" s="158"/>
    </row>
    <row r="153" spans="5:30" ht="21">
      <c r="E153" s="158"/>
      <c r="F153" s="158"/>
      <c r="G153" s="158"/>
      <c r="H153" s="158"/>
      <c r="I153" s="158"/>
      <c r="J153" s="160"/>
      <c r="K153" s="160"/>
      <c r="L153" s="160"/>
      <c r="M153" s="160"/>
      <c r="N153" s="165"/>
      <c r="O153" s="165"/>
      <c r="P153" s="165"/>
      <c r="Q153" s="169"/>
      <c r="R153" s="166"/>
      <c r="S153" s="158"/>
      <c r="T153" s="158"/>
      <c r="U153" s="158"/>
      <c r="V153" s="158"/>
      <c r="W153" s="158"/>
      <c r="X153" s="158"/>
      <c r="Y153" s="158"/>
      <c r="Z153" s="158"/>
      <c r="AA153" s="158"/>
      <c r="AB153" s="158"/>
      <c r="AC153" s="158"/>
      <c r="AD153" s="158"/>
    </row>
    <row r="154" spans="5:30">
      <c r="E154" s="158"/>
      <c r="F154" s="158"/>
      <c r="G154" s="158"/>
      <c r="H154" s="158"/>
      <c r="I154" s="158"/>
      <c r="J154" s="167"/>
      <c r="K154" s="167"/>
      <c r="L154" s="167"/>
      <c r="M154" s="167"/>
      <c r="N154" s="158"/>
      <c r="O154" s="158"/>
      <c r="P154" s="158"/>
      <c r="Q154" s="158"/>
      <c r="R154" s="158"/>
      <c r="S154" s="158"/>
      <c r="T154" s="158"/>
      <c r="U154" s="158"/>
      <c r="V154" s="158"/>
      <c r="W154" s="158"/>
      <c r="X154" s="158"/>
      <c r="Y154" s="158"/>
      <c r="Z154" s="158"/>
      <c r="AA154" s="158"/>
      <c r="AB154" s="158"/>
      <c r="AC154" s="158"/>
      <c r="AD154" s="158"/>
    </row>
    <row r="155" spans="5:30">
      <c r="E155" s="158"/>
      <c r="F155" s="158"/>
      <c r="G155" s="158"/>
      <c r="H155" s="158"/>
      <c r="I155" s="158"/>
      <c r="J155" s="167"/>
      <c r="K155" s="167"/>
      <c r="L155" s="167"/>
      <c r="M155" s="167"/>
      <c r="N155" s="158"/>
      <c r="O155" s="158"/>
      <c r="P155" s="158"/>
      <c r="Q155" s="158"/>
      <c r="R155" s="158"/>
      <c r="S155" s="158"/>
      <c r="T155" s="158"/>
      <c r="U155" s="158"/>
      <c r="V155" s="158"/>
      <c r="W155" s="158"/>
      <c r="X155" s="158"/>
      <c r="Y155" s="158"/>
      <c r="Z155" s="158"/>
      <c r="AA155" s="158"/>
      <c r="AB155" s="158"/>
      <c r="AC155" s="158"/>
      <c r="AD155" s="158"/>
    </row>
    <row r="156" spans="5:30" ht="23.25">
      <c r="E156" s="158"/>
      <c r="F156" s="158"/>
      <c r="G156" s="158"/>
      <c r="H156" s="158"/>
      <c r="I156" s="158"/>
      <c r="J156" s="163"/>
      <c r="K156" s="170"/>
      <c r="L156" s="170"/>
      <c r="M156" s="170"/>
      <c r="N156" s="164"/>
      <c r="O156" s="164"/>
      <c r="P156" s="164"/>
      <c r="Q156" s="161"/>
      <c r="R156" s="161"/>
      <c r="S156" s="161"/>
      <c r="T156" s="161"/>
      <c r="U156" s="161"/>
      <c r="V156" s="158"/>
      <c r="W156" s="158"/>
      <c r="X156" s="158"/>
      <c r="Y156" s="158"/>
      <c r="Z156" s="158"/>
      <c r="AA156" s="158"/>
      <c r="AB156" s="158"/>
      <c r="AC156" s="158"/>
      <c r="AD156" s="158"/>
    </row>
    <row r="157" spans="5:30">
      <c r="E157" s="158"/>
      <c r="F157" s="158"/>
      <c r="G157" s="158"/>
      <c r="H157" s="158"/>
      <c r="I157" s="158"/>
      <c r="J157" s="167"/>
      <c r="K157" s="167"/>
      <c r="L157" s="167"/>
      <c r="M157" s="167"/>
      <c r="N157" s="158"/>
      <c r="O157" s="158"/>
      <c r="P157" s="158"/>
      <c r="Q157" s="158"/>
      <c r="R157" s="158"/>
      <c r="S157" s="158"/>
      <c r="T157" s="158"/>
      <c r="U157" s="158"/>
      <c r="V157" s="158"/>
      <c r="W157" s="158"/>
      <c r="X157" s="158"/>
      <c r="Y157" s="158"/>
      <c r="Z157" s="158"/>
      <c r="AA157" s="158"/>
      <c r="AB157" s="158"/>
      <c r="AC157" s="158"/>
      <c r="AD157" s="158"/>
    </row>
    <row r="158" spans="5:30" ht="21">
      <c r="E158" s="158"/>
      <c r="F158" s="158"/>
      <c r="G158" s="158"/>
      <c r="H158" s="158"/>
      <c r="I158" s="158"/>
      <c r="J158" s="160"/>
      <c r="K158" s="160"/>
      <c r="L158" s="160"/>
      <c r="M158" s="160"/>
      <c r="N158" s="165"/>
      <c r="O158" s="165"/>
      <c r="P158" s="165"/>
      <c r="Q158" s="169"/>
      <c r="R158" s="166"/>
      <c r="S158" s="158"/>
      <c r="T158" s="158"/>
      <c r="U158" s="158"/>
      <c r="V158" s="158"/>
      <c r="W158" s="158"/>
      <c r="X158" s="158"/>
      <c r="Y158" s="158"/>
      <c r="Z158" s="158"/>
      <c r="AA158" s="158"/>
      <c r="AB158" s="158"/>
      <c r="AC158" s="158"/>
      <c r="AD158" s="158"/>
    </row>
    <row r="159" spans="5:30" ht="21">
      <c r="E159" s="158"/>
      <c r="F159" s="158"/>
      <c r="G159" s="158"/>
      <c r="H159" s="158"/>
      <c r="I159" s="158"/>
      <c r="J159" s="167"/>
      <c r="K159" s="167"/>
      <c r="L159" s="167"/>
      <c r="M159" s="167"/>
      <c r="N159" s="162"/>
      <c r="O159" s="162"/>
      <c r="P159" s="162"/>
      <c r="Q159" s="158"/>
      <c r="R159" s="158"/>
      <c r="S159" s="158"/>
      <c r="T159" s="158"/>
      <c r="U159" s="158"/>
      <c r="V159" s="158"/>
      <c r="W159" s="158"/>
      <c r="X159" s="158"/>
      <c r="Y159" s="158"/>
      <c r="Z159" s="158"/>
      <c r="AA159" s="158"/>
      <c r="AB159" s="158"/>
      <c r="AC159" s="158"/>
      <c r="AD159" s="158"/>
    </row>
    <row r="160" spans="5:30" ht="21">
      <c r="E160" s="158"/>
      <c r="F160" s="158"/>
      <c r="G160" s="158"/>
      <c r="H160" s="158"/>
      <c r="I160" s="158"/>
      <c r="J160" s="160"/>
      <c r="K160" s="160"/>
      <c r="L160" s="160"/>
      <c r="M160" s="160"/>
      <c r="N160" s="165"/>
      <c r="O160" s="165"/>
      <c r="P160" s="165"/>
      <c r="Q160" s="169"/>
      <c r="R160" s="166"/>
      <c r="S160" s="158"/>
      <c r="T160" s="158"/>
      <c r="U160" s="158"/>
      <c r="V160" s="158"/>
      <c r="W160" s="158"/>
      <c r="X160" s="158"/>
      <c r="Y160" s="158"/>
      <c r="Z160" s="158"/>
      <c r="AA160" s="158"/>
      <c r="AB160" s="158"/>
      <c r="AC160" s="158"/>
      <c r="AD160" s="158"/>
    </row>
    <row r="161" spans="5:30" ht="21">
      <c r="E161" s="158"/>
      <c r="F161" s="158"/>
      <c r="G161" s="158"/>
      <c r="H161" s="158"/>
      <c r="I161" s="158"/>
      <c r="J161" s="167"/>
      <c r="K161" s="167"/>
      <c r="L161" s="167"/>
      <c r="M161" s="167"/>
      <c r="N161" s="162"/>
      <c r="O161" s="162"/>
      <c r="P161" s="162"/>
      <c r="Q161" s="158"/>
      <c r="R161" s="158"/>
      <c r="S161" s="158"/>
      <c r="T161" s="158"/>
      <c r="U161" s="158"/>
      <c r="V161" s="158"/>
      <c r="W161" s="158"/>
      <c r="X161" s="158"/>
      <c r="Y161" s="158"/>
      <c r="Z161" s="158"/>
      <c r="AA161" s="158"/>
      <c r="AB161" s="158"/>
      <c r="AC161" s="158"/>
      <c r="AD161" s="158"/>
    </row>
    <row r="162" spans="5:30" ht="21">
      <c r="E162" s="158"/>
      <c r="F162" s="158"/>
      <c r="G162" s="158"/>
      <c r="H162" s="158"/>
      <c r="I162" s="158"/>
      <c r="J162" s="160"/>
      <c r="K162" s="160"/>
      <c r="L162" s="160"/>
      <c r="M162" s="160"/>
      <c r="N162" s="165"/>
      <c r="O162" s="165"/>
      <c r="P162" s="165"/>
      <c r="Q162" s="169"/>
      <c r="R162" s="166"/>
      <c r="S162" s="158"/>
      <c r="T162" s="158"/>
      <c r="U162" s="158"/>
      <c r="V162" s="158"/>
      <c r="W162" s="158"/>
      <c r="X162" s="158"/>
      <c r="Y162" s="158"/>
      <c r="Z162" s="158"/>
      <c r="AA162" s="158"/>
      <c r="AB162" s="158"/>
      <c r="AC162" s="158"/>
      <c r="AD162" s="158"/>
    </row>
    <row r="163" spans="5:30">
      <c r="E163" s="158"/>
      <c r="F163" s="158"/>
      <c r="G163" s="158"/>
      <c r="H163" s="158"/>
      <c r="I163" s="158"/>
      <c r="J163" s="167"/>
      <c r="K163" s="167"/>
      <c r="L163" s="167"/>
      <c r="M163" s="167"/>
      <c r="N163" s="158"/>
      <c r="O163" s="158"/>
      <c r="P163" s="158"/>
      <c r="Q163" s="158"/>
      <c r="R163" s="158"/>
      <c r="S163" s="158"/>
      <c r="T163" s="158"/>
      <c r="U163" s="158"/>
      <c r="V163" s="158"/>
      <c r="W163" s="158"/>
      <c r="X163" s="158"/>
      <c r="Y163" s="158"/>
      <c r="Z163" s="158"/>
      <c r="AA163" s="158"/>
      <c r="AB163" s="158"/>
      <c r="AC163" s="158"/>
      <c r="AD163" s="158"/>
    </row>
    <row r="164" spans="5:30">
      <c r="E164" s="158"/>
      <c r="F164" s="158"/>
      <c r="G164" s="158"/>
      <c r="H164" s="158"/>
      <c r="I164" s="158"/>
      <c r="J164" s="167"/>
      <c r="K164" s="167"/>
      <c r="L164" s="167"/>
      <c r="M164" s="167"/>
      <c r="N164" s="158"/>
      <c r="O164" s="158"/>
      <c r="P164" s="158"/>
      <c r="Q164" s="158"/>
      <c r="R164" s="158"/>
      <c r="S164" s="158"/>
      <c r="T164" s="158"/>
      <c r="U164" s="158"/>
      <c r="V164" s="158"/>
      <c r="W164" s="158"/>
      <c r="X164" s="158"/>
      <c r="Y164" s="158"/>
      <c r="Z164" s="158"/>
      <c r="AA164" s="158"/>
      <c r="AB164" s="158"/>
      <c r="AC164" s="158"/>
      <c r="AD164" s="158"/>
    </row>
    <row r="165" spans="5:30" ht="23.25">
      <c r="E165" s="158"/>
      <c r="F165" s="158"/>
      <c r="G165" s="158"/>
      <c r="H165" s="158"/>
      <c r="I165" s="158"/>
      <c r="J165" s="163"/>
      <c r="K165" s="170"/>
      <c r="L165" s="170"/>
      <c r="M165" s="170"/>
      <c r="N165" s="164"/>
      <c r="O165" s="164"/>
      <c r="P165" s="164"/>
      <c r="Q165" s="161"/>
      <c r="R165" s="161"/>
      <c r="S165" s="161"/>
      <c r="T165" s="161"/>
      <c r="U165" s="161"/>
      <c r="V165" s="158"/>
      <c r="W165" s="158"/>
      <c r="X165" s="158"/>
      <c r="Y165" s="158"/>
      <c r="Z165" s="158"/>
      <c r="AA165" s="158"/>
      <c r="AB165" s="158"/>
      <c r="AC165" s="158"/>
      <c r="AD165" s="158"/>
    </row>
    <row r="166" spans="5:30">
      <c r="E166" s="158"/>
      <c r="F166" s="158"/>
      <c r="G166" s="158"/>
      <c r="H166" s="158"/>
      <c r="I166" s="158"/>
      <c r="J166" s="167"/>
      <c r="K166" s="167"/>
      <c r="L166" s="167"/>
      <c r="M166" s="167"/>
      <c r="N166" s="158"/>
      <c r="O166" s="158"/>
      <c r="P166" s="158"/>
      <c r="Q166" s="158"/>
      <c r="R166" s="158"/>
      <c r="S166" s="158"/>
      <c r="T166" s="158"/>
      <c r="U166" s="158"/>
      <c r="V166" s="158"/>
      <c r="W166" s="158"/>
      <c r="X166" s="158"/>
      <c r="Y166" s="158"/>
      <c r="Z166" s="158"/>
      <c r="AA166" s="158"/>
      <c r="AB166" s="158"/>
      <c r="AC166" s="158"/>
      <c r="AD166" s="158"/>
    </row>
    <row r="167" spans="5:30" ht="21">
      <c r="E167" s="158"/>
      <c r="F167" s="158"/>
      <c r="G167" s="158"/>
      <c r="H167" s="158"/>
      <c r="I167" s="158"/>
      <c r="J167" s="160"/>
      <c r="K167" s="160"/>
      <c r="L167" s="160"/>
      <c r="M167" s="160"/>
      <c r="N167" s="165"/>
      <c r="O167" s="165"/>
      <c r="P167" s="165"/>
      <c r="Q167" s="169"/>
      <c r="R167" s="166"/>
      <c r="S167" s="158"/>
      <c r="T167" s="158"/>
      <c r="U167" s="158"/>
      <c r="V167" s="158"/>
      <c r="W167" s="158"/>
      <c r="X167" s="158"/>
      <c r="Y167" s="158"/>
      <c r="Z167" s="158"/>
      <c r="AA167" s="158"/>
      <c r="AB167" s="158"/>
      <c r="AC167" s="158"/>
      <c r="AD167" s="158"/>
    </row>
    <row r="168" spans="5:30" ht="21">
      <c r="E168" s="158"/>
      <c r="F168" s="158"/>
      <c r="G168" s="158"/>
      <c r="H168" s="158"/>
      <c r="I168" s="158"/>
      <c r="J168" s="167"/>
      <c r="K168" s="167"/>
      <c r="L168" s="167"/>
      <c r="M168" s="167"/>
      <c r="N168" s="162"/>
      <c r="O168" s="162"/>
      <c r="P168" s="162"/>
      <c r="Q168" s="158"/>
      <c r="R168" s="158"/>
      <c r="S168" s="158"/>
      <c r="T168" s="158"/>
      <c r="U168" s="158"/>
      <c r="V168" s="158"/>
      <c r="W168" s="158"/>
      <c r="X168" s="158"/>
      <c r="Y168" s="158"/>
      <c r="Z168" s="158"/>
      <c r="AA168" s="158"/>
      <c r="AB168" s="158"/>
      <c r="AC168" s="158"/>
      <c r="AD168" s="158"/>
    </row>
    <row r="169" spans="5:30" ht="21">
      <c r="E169" s="158"/>
      <c r="F169" s="158"/>
      <c r="G169" s="158"/>
      <c r="H169" s="158"/>
      <c r="I169" s="158"/>
      <c r="J169" s="160"/>
      <c r="K169" s="160"/>
      <c r="L169" s="160"/>
      <c r="M169" s="160"/>
      <c r="N169" s="165"/>
      <c r="O169" s="165"/>
      <c r="P169" s="165"/>
      <c r="Q169" s="169"/>
      <c r="R169" s="166"/>
      <c r="S169" s="158"/>
      <c r="T169" s="158"/>
      <c r="U169" s="158"/>
      <c r="V169" s="158"/>
      <c r="W169" s="158"/>
      <c r="X169" s="158"/>
      <c r="Y169" s="158"/>
      <c r="Z169" s="158"/>
      <c r="AA169" s="158"/>
      <c r="AB169" s="158"/>
      <c r="AC169" s="158"/>
      <c r="AD169" s="158"/>
    </row>
    <row r="170" spans="5:30" ht="21">
      <c r="E170" s="158"/>
      <c r="F170" s="158"/>
      <c r="G170" s="158"/>
      <c r="H170" s="158"/>
      <c r="I170" s="158"/>
      <c r="J170" s="167"/>
      <c r="K170" s="167"/>
      <c r="L170" s="167"/>
      <c r="M170" s="167"/>
      <c r="N170" s="162"/>
      <c r="O170" s="162"/>
      <c r="P170" s="162"/>
      <c r="Q170" s="158"/>
      <c r="R170" s="158"/>
      <c r="S170" s="158"/>
      <c r="T170" s="158"/>
      <c r="U170" s="158"/>
      <c r="V170" s="158"/>
      <c r="W170" s="158"/>
      <c r="X170" s="158"/>
      <c r="Y170" s="158"/>
      <c r="Z170" s="158"/>
      <c r="AA170" s="158"/>
      <c r="AB170" s="158"/>
      <c r="AC170" s="158"/>
      <c r="AD170" s="158"/>
    </row>
    <row r="171" spans="5:30" ht="21">
      <c r="E171" s="158"/>
      <c r="F171" s="158"/>
      <c r="G171" s="158"/>
      <c r="H171" s="158"/>
      <c r="I171" s="158"/>
      <c r="J171" s="160"/>
      <c r="K171" s="160"/>
      <c r="L171" s="160"/>
      <c r="M171" s="160"/>
      <c r="N171" s="165"/>
      <c r="O171" s="165"/>
      <c r="P171" s="165"/>
      <c r="Q171" s="168"/>
      <c r="R171" s="166"/>
      <c r="S171" s="158"/>
      <c r="T171" s="158"/>
      <c r="U171" s="158"/>
      <c r="V171" s="158"/>
      <c r="W171" s="158"/>
      <c r="X171" s="158"/>
      <c r="Y171" s="158"/>
      <c r="Z171" s="158"/>
      <c r="AA171" s="158"/>
      <c r="AB171" s="158"/>
      <c r="AC171" s="158"/>
      <c r="AD171" s="158"/>
    </row>
    <row r="172" spans="5:30">
      <c r="E172" s="158"/>
      <c r="F172" s="158"/>
      <c r="G172" s="158"/>
      <c r="H172" s="158"/>
      <c r="I172" s="158"/>
      <c r="J172" s="158"/>
      <c r="K172" s="158"/>
      <c r="L172" s="158"/>
      <c r="M172" s="159"/>
      <c r="N172" s="158"/>
      <c r="O172" s="158"/>
      <c r="P172" s="158"/>
      <c r="Q172" s="158"/>
      <c r="R172" s="158"/>
      <c r="S172" s="158"/>
      <c r="T172" s="158"/>
      <c r="U172" s="158"/>
      <c r="V172" s="158"/>
      <c r="W172" s="158"/>
      <c r="X172" s="158"/>
      <c r="Y172" s="158"/>
      <c r="Z172" s="158"/>
      <c r="AA172" s="158"/>
      <c r="AB172" s="158"/>
      <c r="AC172" s="158"/>
      <c r="AD172" s="158"/>
    </row>
    <row r="173" spans="5:30">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c r="AA173" s="158"/>
      <c r="AB173" s="158"/>
      <c r="AC173" s="158"/>
      <c r="AD173" s="158"/>
    </row>
    <row r="174" spans="5:30">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row>
    <row r="175" spans="5:30">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c r="AA175" s="158"/>
      <c r="AB175" s="158"/>
      <c r="AC175" s="158"/>
      <c r="AD175" s="158"/>
    </row>
    <row r="176" spans="5:30">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row>
    <row r="177" spans="5:30">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row>
    <row r="178" spans="5:30">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5:30">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row>
    <row r="180" spans="5:30">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row>
    <row r="181" spans="5:30">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row>
    <row r="182" spans="5:30">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row>
    <row r="183" spans="5:30">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c r="AA183" s="158"/>
      <c r="AB183" s="158"/>
      <c r="AC183" s="158"/>
      <c r="AD183" s="158"/>
    </row>
    <row r="184" spans="5:30">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c r="AA184" s="158"/>
      <c r="AB184" s="158"/>
      <c r="AC184" s="158"/>
      <c r="AD184" s="158"/>
    </row>
  </sheetData>
  <mergeCells count="251">
    <mergeCell ref="F72:H72"/>
    <mergeCell ref="F74:H74"/>
    <mergeCell ref="F52:H52"/>
    <mergeCell ref="L52:N52"/>
    <mergeCell ref="F56:H56"/>
    <mergeCell ref="F64:H64"/>
    <mergeCell ref="V50:X50"/>
    <mergeCell ref="R54:T54"/>
    <mergeCell ref="V54:X54"/>
    <mergeCell ref="R58:T58"/>
    <mergeCell ref="V58:X58"/>
    <mergeCell ref="V60:X60"/>
    <mergeCell ref="R62:T62"/>
    <mergeCell ref="V62:X62"/>
    <mergeCell ref="R64:T64"/>
    <mergeCell ref="V64:X64"/>
    <mergeCell ref="L54:N54"/>
    <mergeCell ref="L74:N74"/>
    <mergeCell ref="R74:T74"/>
    <mergeCell ref="V74:X74"/>
    <mergeCell ref="L68:N68"/>
    <mergeCell ref="R68:T68"/>
    <mergeCell ref="V68:X68"/>
    <mergeCell ref="L72:N72"/>
    <mergeCell ref="F30:H30"/>
    <mergeCell ref="F32:H32"/>
    <mergeCell ref="R30:T30"/>
    <mergeCell ref="R32:T32"/>
    <mergeCell ref="R28:T28"/>
    <mergeCell ref="V30:X30"/>
    <mergeCell ref="V32:X32"/>
    <mergeCell ref="V42:X42"/>
    <mergeCell ref="V46:X46"/>
    <mergeCell ref="V38:X38"/>
    <mergeCell ref="V40:X40"/>
    <mergeCell ref="F34:H34"/>
    <mergeCell ref="F38:H38"/>
    <mergeCell ref="F42:H42"/>
    <mergeCell ref="F46:H46"/>
    <mergeCell ref="F28:H28"/>
    <mergeCell ref="L28:N28"/>
    <mergeCell ref="L30:N30"/>
    <mergeCell ref="L32:N32"/>
    <mergeCell ref="F40:H40"/>
    <mergeCell ref="L40:N40"/>
    <mergeCell ref="F36:H36"/>
    <mergeCell ref="L36:N36"/>
    <mergeCell ref="V28:X28"/>
    <mergeCell ref="L34:N34"/>
    <mergeCell ref="R34:T34"/>
    <mergeCell ref="R46:T46"/>
    <mergeCell ref="R42:T42"/>
    <mergeCell ref="R38:T38"/>
    <mergeCell ref="R36:T36"/>
    <mergeCell ref="F44:H44"/>
    <mergeCell ref="R52:T52"/>
    <mergeCell ref="V52:X52"/>
    <mergeCell ref="L38:N38"/>
    <mergeCell ref="L46:N46"/>
    <mergeCell ref="L42:N42"/>
    <mergeCell ref="V34:X34"/>
    <mergeCell ref="F50:H50"/>
    <mergeCell ref="V36:X36"/>
    <mergeCell ref="D5:P5"/>
    <mergeCell ref="D7:P7"/>
    <mergeCell ref="D9:J9"/>
    <mergeCell ref="P9:X9"/>
    <mergeCell ref="T5:X5"/>
    <mergeCell ref="T7:X7"/>
    <mergeCell ref="R22:T22"/>
    <mergeCell ref="R26:T26"/>
    <mergeCell ref="V22:X22"/>
    <mergeCell ref="V24:X24"/>
    <mergeCell ref="V26:X26"/>
    <mergeCell ref="W16:Y16"/>
    <mergeCell ref="W18:Y18"/>
    <mergeCell ref="F26:H26"/>
    <mergeCell ref="A20:Z20"/>
    <mergeCell ref="L24:N24"/>
    <mergeCell ref="L22:N22"/>
    <mergeCell ref="R24:T24"/>
    <mergeCell ref="A12:Z12"/>
    <mergeCell ref="W14:Y14"/>
    <mergeCell ref="F22:H22"/>
    <mergeCell ref="F24:H24"/>
    <mergeCell ref="L26:N26"/>
    <mergeCell ref="R72:T72"/>
    <mergeCell ref="V72:X72"/>
    <mergeCell ref="L44:N44"/>
    <mergeCell ref="R44:T44"/>
    <mergeCell ref="V44:X44"/>
    <mergeCell ref="R60:T60"/>
    <mergeCell ref="R50:T50"/>
    <mergeCell ref="L50:N50"/>
    <mergeCell ref="R40:T40"/>
    <mergeCell ref="R56:T56"/>
    <mergeCell ref="L56:N56"/>
    <mergeCell ref="V56:X56"/>
    <mergeCell ref="L58:N58"/>
    <mergeCell ref="L60:N60"/>
    <mergeCell ref="L62:N62"/>
    <mergeCell ref="L64:N64"/>
    <mergeCell ref="F66:H66"/>
    <mergeCell ref="L66:N66"/>
    <mergeCell ref="R66:T66"/>
    <mergeCell ref="V66:X66"/>
    <mergeCell ref="F70:H70"/>
    <mergeCell ref="L70:N70"/>
    <mergeCell ref="R70:T70"/>
    <mergeCell ref="V70:X70"/>
    <mergeCell ref="F48:H48"/>
    <mergeCell ref="L48:N48"/>
    <mergeCell ref="R48:T48"/>
    <mergeCell ref="V48:X48"/>
    <mergeCell ref="F58:H58"/>
    <mergeCell ref="F60:H60"/>
    <mergeCell ref="F54:H54"/>
    <mergeCell ref="F62:H62"/>
    <mergeCell ref="F68:H68"/>
    <mergeCell ref="F76:H76"/>
    <mergeCell ref="L76:N76"/>
    <mergeCell ref="R76:T76"/>
    <mergeCell ref="V76:X76"/>
    <mergeCell ref="F78:H78"/>
    <mergeCell ref="L78:N78"/>
    <mergeCell ref="R78:T78"/>
    <mergeCell ref="V78:X78"/>
    <mergeCell ref="F80:H80"/>
    <mergeCell ref="L80:N80"/>
    <mergeCell ref="R80:T80"/>
    <mergeCell ref="V80:X80"/>
    <mergeCell ref="F82:H82"/>
    <mergeCell ref="L82:N82"/>
    <mergeCell ref="R82:T82"/>
    <mergeCell ref="V82:X82"/>
    <mergeCell ref="F84:H84"/>
    <mergeCell ref="L84:N84"/>
    <mergeCell ref="R84:T84"/>
    <mergeCell ref="V84:X84"/>
    <mergeCell ref="F86:H86"/>
    <mergeCell ref="L86:N86"/>
    <mergeCell ref="R86:T86"/>
    <mergeCell ref="V86:X86"/>
    <mergeCell ref="F88:H88"/>
    <mergeCell ref="L88:N88"/>
    <mergeCell ref="R88:T88"/>
    <mergeCell ref="V88:X88"/>
    <mergeCell ref="F90:H90"/>
    <mergeCell ref="L90:N90"/>
    <mergeCell ref="R90:T90"/>
    <mergeCell ref="V90:X90"/>
    <mergeCell ref="F92:H92"/>
    <mergeCell ref="L92:N92"/>
    <mergeCell ref="R92:T92"/>
    <mergeCell ref="V92:X92"/>
    <mergeCell ref="F94:H94"/>
    <mergeCell ref="L94:N94"/>
    <mergeCell ref="R94:T94"/>
    <mergeCell ref="V94:X94"/>
    <mergeCell ref="F96:H96"/>
    <mergeCell ref="L96:N96"/>
    <mergeCell ref="R96:T96"/>
    <mergeCell ref="V96:X96"/>
    <mergeCell ref="F98:H98"/>
    <mergeCell ref="L98:N98"/>
    <mergeCell ref="R98:T98"/>
    <mergeCell ref="V98:X98"/>
    <mergeCell ref="F100:H100"/>
    <mergeCell ref="L100:N100"/>
    <mergeCell ref="R100:T100"/>
    <mergeCell ref="V100:X100"/>
    <mergeCell ref="F102:H102"/>
    <mergeCell ref="L102:N102"/>
    <mergeCell ref="R102:T102"/>
    <mergeCell ref="V102:X102"/>
    <mergeCell ref="F104:H104"/>
    <mergeCell ref="L104:N104"/>
    <mergeCell ref="R104:T104"/>
    <mergeCell ref="V104:X104"/>
    <mergeCell ref="F106:H106"/>
    <mergeCell ref="L106:N106"/>
    <mergeCell ref="R106:T106"/>
    <mergeCell ref="V106:X106"/>
    <mergeCell ref="F108:H108"/>
    <mergeCell ref="L108:N108"/>
    <mergeCell ref="R108:T108"/>
    <mergeCell ref="V108:X108"/>
    <mergeCell ref="F110:H110"/>
    <mergeCell ref="L110:N110"/>
    <mergeCell ref="R110:T110"/>
    <mergeCell ref="V110:X110"/>
    <mergeCell ref="F112:H112"/>
    <mergeCell ref="L112:N112"/>
    <mergeCell ref="R112:T112"/>
    <mergeCell ref="V112:X112"/>
    <mergeCell ref="F114:H114"/>
    <mergeCell ref="L114:N114"/>
    <mergeCell ref="R114:T114"/>
    <mergeCell ref="V114:X114"/>
    <mergeCell ref="F116:H116"/>
    <mergeCell ref="L116:N116"/>
    <mergeCell ref="R116:T116"/>
    <mergeCell ref="V116:X116"/>
    <mergeCell ref="F118:H118"/>
    <mergeCell ref="L118:N118"/>
    <mergeCell ref="R118:T118"/>
    <mergeCell ref="V118:X118"/>
    <mergeCell ref="F120:H120"/>
    <mergeCell ref="L120:N120"/>
    <mergeCell ref="R120:T120"/>
    <mergeCell ref="V120:X120"/>
    <mergeCell ref="F122:H122"/>
    <mergeCell ref="L122:N122"/>
    <mergeCell ref="R122:T122"/>
    <mergeCell ref="V122:X122"/>
    <mergeCell ref="F124:H124"/>
    <mergeCell ref="L124:N124"/>
    <mergeCell ref="R124:T124"/>
    <mergeCell ref="V124:X124"/>
    <mergeCell ref="F126:H126"/>
    <mergeCell ref="L126:N126"/>
    <mergeCell ref="R126:T126"/>
    <mergeCell ref="V126:X126"/>
    <mergeCell ref="F128:H128"/>
    <mergeCell ref="L128:N128"/>
    <mergeCell ref="R128:T128"/>
    <mergeCell ref="V128:X128"/>
    <mergeCell ref="F130:H130"/>
    <mergeCell ref="L130:N130"/>
    <mergeCell ref="R130:T130"/>
    <mergeCell ref="V130:X130"/>
    <mergeCell ref="F132:H132"/>
    <mergeCell ref="L132:N132"/>
    <mergeCell ref="R132:T132"/>
    <mergeCell ref="V132:X132"/>
    <mergeCell ref="F134:H134"/>
    <mergeCell ref="L134:N134"/>
    <mergeCell ref="R134:T134"/>
    <mergeCell ref="V134:X134"/>
    <mergeCell ref="F136:H136"/>
    <mergeCell ref="L136:N136"/>
    <mergeCell ref="R136:T136"/>
    <mergeCell ref="V136:X136"/>
    <mergeCell ref="F138:H138"/>
    <mergeCell ref="L138:N138"/>
    <mergeCell ref="R138:T138"/>
    <mergeCell ref="V138:X138"/>
    <mergeCell ref="F140:H140"/>
    <mergeCell ref="L140:N140"/>
    <mergeCell ref="R140:T140"/>
    <mergeCell ref="V140:X140"/>
  </mergeCells>
  <conditionalFormatting sqref="W14 W16 W18">
    <cfRule type="cellIs" dxfId="58" priority="1" operator="equal">
      <formula>"MUITO BAIXO"</formula>
    </cfRule>
    <cfRule type="cellIs" dxfId="57" priority="2" operator="equal">
      <formula>"BAIXO"</formula>
    </cfRule>
    <cfRule type="cellIs" dxfId="56" priority="3" operator="equal">
      <formula>"MÉDIO"</formula>
    </cfRule>
    <cfRule type="cellIs" dxfId="55" priority="4" operator="equal">
      <formula>"ALTO"</formula>
    </cfRule>
    <cfRule type="cellIs" dxfId="54" priority="5" operator="equal">
      <formula>"MUITO ALTO"</formula>
    </cfRule>
  </conditionalFormatting>
  <printOptions horizontalCentered="1"/>
  <pageMargins left="0" right="0" top="0" bottom="0" header="0.31496062992125984" footer="0"/>
  <pageSetup paperSize="9" scale="34" orientation="portrait" r:id="rId1"/>
  <headerFooter>
    <oddHeader>Página &amp;P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W158"/>
  <sheetViews>
    <sheetView showWhiteSpace="0" view="pageLayout" zoomScale="90" zoomScalePageLayoutView="90" workbookViewId="0">
      <selection activeCell="F32" sqref="F32"/>
    </sheetView>
  </sheetViews>
  <sheetFormatPr defaultRowHeight="15"/>
  <cols>
    <col min="1" max="1" width="14.42578125" customWidth="1"/>
    <col min="2" max="2" width="26.85546875" customWidth="1"/>
    <col min="3" max="3" width="10.7109375" customWidth="1"/>
    <col min="4" max="4" width="11.85546875" customWidth="1"/>
    <col min="5" max="11" width="13.7109375" customWidth="1"/>
    <col min="12" max="413" width="9.140625" style="54"/>
  </cols>
  <sheetData>
    <row r="1" spans="1:13" ht="45" customHeight="1" thickBot="1">
      <c r="A1" s="2475" t="s">
        <v>477</v>
      </c>
      <c r="B1" s="2475"/>
      <c r="C1" s="2475"/>
      <c r="D1" s="2475"/>
      <c r="E1" s="2475"/>
      <c r="F1" s="2475"/>
      <c r="G1" s="2475"/>
      <c r="H1" s="2475"/>
      <c r="I1" s="2475"/>
      <c r="J1" s="2475"/>
      <c r="K1" s="2475"/>
    </row>
    <row r="2" spans="1:13" ht="39.950000000000003" customHeight="1" thickBot="1">
      <c r="A2" s="2396" t="s">
        <v>160</v>
      </c>
      <c r="B2" s="2136" t="s">
        <v>203</v>
      </c>
      <c r="C2" s="2173" t="s">
        <v>593</v>
      </c>
      <c r="D2" s="2174"/>
      <c r="E2" s="2174"/>
      <c r="F2" s="2174"/>
      <c r="G2" s="2174"/>
      <c r="H2" s="2174"/>
      <c r="I2" s="2174"/>
      <c r="J2" s="2174"/>
      <c r="K2" s="2175"/>
    </row>
    <row r="3" spans="1:13" ht="45.75" customHeight="1" thickBot="1">
      <c r="A3" s="2369"/>
      <c r="B3" s="2137"/>
      <c r="C3" s="47" t="s">
        <v>2</v>
      </c>
      <c r="D3" s="39" t="s">
        <v>19</v>
      </c>
      <c r="E3" s="40" t="s">
        <v>4</v>
      </c>
      <c r="F3" s="39" t="s">
        <v>5</v>
      </c>
      <c r="G3" s="334" t="s">
        <v>571</v>
      </c>
      <c r="H3" s="332" t="s">
        <v>6</v>
      </c>
      <c r="I3" s="2476" t="s">
        <v>158</v>
      </c>
      <c r="J3" s="2477"/>
      <c r="K3" s="2478"/>
      <c r="M3" s="54">
        <f>20/4</f>
        <v>5</v>
      </c>
    </row>
    <row r="4" spans="1:13" ht="24.95" customHeight="1">
      <c r="A4" s="2369"/>
      <c r="B4" s="2137"/>
      <c r="C4" s="2427" t="s">
        <v>143</v>
      </c>
      <c r="D4" s="2479" t="s">
        <v>115</v>
      </c>
      <c r="E4" s="2429" t="s">
        <v>114</v>
      </c>
      <c r="F4" s="2429" t="s">
        <v>0</v>
      </c>
      <c r="G4" s="2481" t="s">
        <v>240</v>
      </c>
      <c r="H4" s="2429" t="s">
        <v>116</v>
      </c>
      <c r="I4" s="2433" t="s">
        <v>239</v>
      </c>
      <c r="J4" s="2483"/>
      <c r="K4" s="2484"/>
    </row>
    <row r="5" spans="1:13" ht="39.950000000000003" customHeight="1" thickBot="1">
      <c r="A5" s="2369"/>
      <c r="B5" s="2137"/>
      <c r="C5" s="2428"/>
      <c r="D5" s="2480"/>
      <c r="E5" s="2430"/>
      <c r="F5" s="2430"/>
      <c r="G5" s="2482"/>
      <c r="H5" s="2430"/>
      <c r="I5" s="2434"/>
      <c r="J5" s="2485"/>
      <c r="K5" s="2486"/>
    </row>
    <row r="6" spans="1:13" ht="24.95" customHeight="1" thickBot="1">
      <c r="A6" s="2369"/>
      <c r="B6" s="2137"/>
      <c r="C6" s="46" t="s">
        <v>654</v>
      </c>
      <c r="D6" s="341">
        <f>'AREF INPUT'!K13</f>
        <v>5</v>
      </c>
      <c r="E6" s="342">
        <f>'AREF INPUT'!K15</f>
        <v>5</v>
      </c>
      <c r="F6" s="341">
        <v>5</v>
      </c>
      <c r="G6" s="348">
        <v>2</v>
      </c>
      <c r="H6" s="45">
        <v>5</v>
      </c>
      <c r="I6" s="29">
        <f>AVERAGE(D6:H6)</f>
        <v>4.4000000000000004</v>
      </c>
      <c r="J6" s="2487" t="str">
        <f>IF(I6&gt;4.5,"MUITO ALTO",IF(OR(I6=4.5,I6&gt;3.5),"ALTO",IF(OR(I6=3.5,I6&gt;2.5),"MÉDIO",IF(OR(I6=2.5,I6&gt;1.5),"BAIXO",IF(1.5&gt;=I6,"MUITO BAIXO"," ")))))</f>
        <v>ALTO</v>
      </c>
      <c r="K6" s="2488"/>
      <c r="L6" s="54" t="s">
        <v>82</v>
      </c>
    </row>
    <row r="7" spans="1:13" ht="24.95" customHeight="1" thickBot="1">
      <c r="A7" s="2370"/>
      <c r="B7" s="2138"/>
      <c r="C7" s="46" t="s">
        <v>655</v>
      </c>
      <c r="D7" s="341">
        <v>1</v>
      </c>
      <c r="E7" s="342">
        <v>1</v>
      </c>
      <c r="F7" s="341">
        <v>1</v>
      </c>
      <c r="G7" s="51">
        <f>'AREF INPUT'!M19</f>
        <v>2</v>
      </c>
      <c r="H7" s="45">
        <v>1</v>
      </c>
      <c r="I7" s="29">
        <f>AVERAGE(D7:H7)</f>
        <v>1.2</v>
      </c>
      <c r="J7" s="2489" t="str">
        <f>IF(I7&gt;4.5,"MUITO ALTO",IF(OR(I7=4.5,I7&gt;3.5),"ALTO",IF(OR(I7=3.5,I7&gt;2.5),"MÉDIO",IF(OR(I7=2.5,I7&gt;1.5),"BAIXO",IF(1.5&gt;=I7,"MUITO BAIXO"," ")))))</f>
        <v>MUITO BAIXO</v>
      </c>
      <c r="K7" s="2490"/>
    </row>
    <row r="8" spans="1:13" ht="15" customHeight="1" thickBot="1">
      <c r="A8" s="2491"/>
      <c r="B8" s="2491"/>
      <c r="C8" s="2491"/>
      <c r="D8" s="2491"/>
      <c r="E8" s="2491"/>
      <c r="F8" s="2491"/>
      <c r="G8" s="2491"/>
      <c r="H8" s="2491"/>
      <c r="I8" s="2491"/>
      <c r="J8" s="2491"/>
      <c r="K8" s="2491"/>
    </row>
    <row r="9" spans="1:13" ht="39.950000000000003" customHeight="1" thickBot="1">
      <c r="A9" s="2383" t="s">
        <v>164</v>
      </c>
      <c r="B9" s="2136" t="s">
        <v>204</v>
      </c>
      <c r="C9" s="2173" t="s">
        <v>155</v>
      </c>
      <c r="D9" s="2174"/>
      <c r="E9" s="2174"/>
      <c r="F9" s="2174"/>
      <c r="G9" s="2174"/>
      <c r="H9" s="2174"/>
      <c r="I9" s="2174"/>
      <c r="J9" s="2174"/>
      <c r="K9" s="2175"/>
    </row>
    <row r="10" spans="1:13" ht="47.25" customHeight="1" thickBot="1">
      <c r="A10" s="2384"/>
      <c r="B10" s="2137"/>
      <c r="C10" s="47" t="s">
        <v>2</v>
      </c>
      <c r="D10" s="41" t="s">
        <v>30</v>
      </c>
      <c r="E10" s="39" t="s">
        <v>31</v>
      </c>
      <c r="F10" s="39" t="s">
        <v>33</v>
      </c>
      <c r="G10" s="39" t="s">
        <v>34</v>
      </c>
      <c r="H10" s="2455" t="s">
        <v>50</v>
      </c>
      <c r="I10" s="2457"/>
      <c r="J10" s="2455" t="s">
        <v>54</v>
      </c>
      <c r="K10" s="2457"/>
    </row>
    <row r="11" spans="1:13" ht="84.75" thickBot="1">
      <c r="A11" s="2384"/>
      <c r="B11" s="2137"/>
      <c r="C11" s="79" t="s">
        <v>143</v>
      </c>
      <c r="D11" s="88" t="s">
        <v>28</v>
      </c>
      <c r="E11" s="88" t="s">
        <v>29</v>
      </c>
      <c r="F11" s="88" t="s">
        <v>32</v>
      </c>
      <c r="G11" s="88" t="s">
        <v>35</v>
      </c>
      <c r="H11" s="87" t="s">
        <v>238</v>
      </c>
      <c r="I11" s="87" t="s">
        <v>237</v>
      </c>
      <c r="J11" s="87" t="s">
        <v>236</v>
      </c>
      <c r="K11" s="87" t="s">
        <v>235</v>
      </c>
    </row>
    <row r="12" spans="1:13" ht="24.95" customHeight="1" thickBot="1">
      <c r="A12" s="2384"/>
      <c r="B12" s="2137"/>
      <c r="C12" s="46" t="str">
        <f>C6</f>
        <v>CRF</v>
      </c>
      <c r="D12" s="43">
        <v>3</v>
      </c>
      <c r="E12" s="43">
        <v>3</v>
      </c>
      <c r="F12" s="43">
        <v>3</v>
      </c>
      <c r="G12" s="44">
        <v>3</v>
      </c>
      <c r="H12" s="38">
        <f>AVERAGE(D12:G12)</f>
        <v>3</v>
      </c>
      <c r="I12" s="349" t="str">
        <f>IF(H12&gt;4.5,"ADEQUADO",IF(OR(H12=4.5,H12&gt;3.5),"SUFICIENTE",IF(OR(H12=3.5,H12&gt;2.5),"RAZOÁVEL",IF(OR(H12=2.5,H12&gt;1.5),"INSUFICIENTE",IF(1.5&gt;=H12,"DESPREZÍVEL"," ")))))</f>
        <v>RAZOÁVEL</v>
      </c>
      <c r="J12" s="350">
        <v>9</v>
      </c>
      <c r="K12" s="351" t="str">
        <f>IF(OR(J12=25,J12&gt;16),"MUITO ALTA",IF(OR(J12=16,J12&gt;10),"ALTA",IF(OR(J12=10,J12&gt;6),"MEDIANA",IF(OR(J12=6,J12&gt;3),"BAIXA",IF(OR(J12=3,J12&gt;1),"MUITO BAIXA",)))))</f>
        <v>MEDIANA</v>
      </c>
    </row>
    <row r="13" spans="1:13" ht="24.95" customHeight="1" thickBot="1">
      <c r="A13" s="2385"/>
      <c r="B13" s="2138"/>
      <c r="C13" s="48" t="str">
        <f>C7</f>
        <v>GFBPA</v>
      </c>
      <c r="D13" s="42">
        <v>3</v>
      </c>
      <c r="E13" s="42">
        <v>3</v>
      </c>
      <c r="F13" s="42">
        <v>3</v>
      </c>
      <c r="G13" s="80">
        <v>3</v>
      </c>
      <c r="H13" s="38">
        <f>AVERAGE(D13:G13)</f>
        <v>3</v>
      </c>
      <c r="I13" s="349" t="str">
        <f>IF(H13&gt;4.5,"ADEQUADO",IF(OR(H13=4.5,H13&gt;3.5),"SUFICIENTE",IF(OR(H13=3.5,H13&gt;2.5),"RAZOÁVEL",IF(OR(H13=2.5,H13&gt;1.5),"INSUFICIENTE",IF(1.5&gt;=H13,"DESPREZÍVEL"," ")))))</f>
        <v>RAZOÁVEL</v>
      </c>
      <c r="J13" s="350">
        <v>9</v>
      </c>
      <c r="K13" s="351" t="str">
        <f>IF(OR(J13=25,J13&gt;16),"MUITO ALTA",IF(OR(J13=16,J13&gt;10),"ALTA",IF(OR(J13=10,J13&gt;6),"MEDIANA",IF(OR(J13=6,J13&gt;3),"BAIXA",IF(OR(J13=3,J13&gt;1),"MUITO BAIXA",)))))</f>
        <v>MEDIANA</v>
      </c>
    </row>
    <row r="14" spans="1:13" ht="15" customHeight="1">
      <c r="A14" s="2473"/>
      <c r="B14" s="2473"/>
      <c r="C14" s="2473"/>
      <c r="D14" s="2473"/>
      <c r="E14" s="2473"/>
      <c r="F14" s="2473"/>
      <c r="G14" s="2473"/>
      <c r="H14" s="2473"/>
      <c r="I14" s="2473"/>
      <c r="J14" s="2473"/>
      <c r="K14" s="2473"/>
    </row>
    <row r="15" spans="1:13" ht="15" customHeight="1" thickBot="1">
      <c r="A15" s="2474"/>
      <c r="B15" s="2474"/>
      <c r="C15" s="2474"/>
      <c r="D15" s="2474"/>
      <c r="E15" s="2474"/>
      <c r="F15" s="2474"/>
      <c r="G15" s="2474"/>
      <c r="H15" s="2474"/>
      <c r="I15" s="2474"/>
      <c r="J15" s="2474"/>
      <c r="K15" s="2474"/>
    </row>
    <row r="16" spans="1:13" ht="30" customHeight="1" thickBot="1">
      <c r="A16" s="2326" t="s">
        <v>168</v>
      </c>
      <c r="B16" s="2440" t="s">
        <v>72</v>
      </c>
      <c r="C16" s="2173" t="s">
        <v>88</v>
      </c>
      <c r="D16" s="2174"/>
      <c r="E16" s="2174"/>
      <c r="F16" s="2174"/>
      <c r="G16" s="2174"/>
      <c r="H16" s="2329"/>
      <c r="I16" s="2329"/>
      <c r="J16" s="2329"/>
      <c r="K16" s="2389"/>
    </row>
    <row r="17" spans="1:11" ht="15" customHeight="1">
      <c r="A17" s="2327"/>
      <c r="B17" s="2441"/>
      <c r="C17" s="2443" t="s">
        <v>143</v>
      </c>
      <c r="D17" s="2444"/>
      <c r="E17" s="2449" t="s">
        <v>87</v>
      </c>
      <c r="F17" s="2450"/>
      <c r="G17" s="2451"/>
      <c r="H17" s="2449" t="s">
        <v>157</v>
      </c>
      <c r="I17" s="2450"/>
      <c r="J17" s="2450"/>
      <c r="K17" s="2451"/>
    </row>
    <row r="18" spans="1:11" ht="15" customHeight="1">
      <c r="A18" s="2327"/>
      <c r="B18" s="2441"/>
      <c r="C18" s="2445"/>
      <c r="D18" s="2446"/>
      <c r="E18" s="2452"/>
      <c r="F18" s="2453"/>
      <c r="G18" s="2454"/>
      <c r="H18" s="2452"/>
      <c r="I18" s="2453"/>
      <c r="J18" s="2453"/>
      <c r="K18" s="2454"/>
    </row>
    <row r="19" spans="1:11" ht="15" customHeight="1" thickBot="1">
      <c r="A19" s="2327"/>
      <c r="B19" s="2441"/>
      <c r="C19" s="2445"/>
      <c r="D19" s="2446"/>
      <c r="E19" s="2455"/>
      <c r="F19" s="2456"/>
      <c r="G19" s="2457"/>
      <c r="H19" s="2455"/>
      <c r="I19" s="2456"/>
      <c r="J19" s="2456"/>
      <c r="K19" s="2457"/>
    </row>
    <row r="20" spans="1:11" ht="15" customHeight="1">
      <c r="A20" s="2327"/>
      <c r="B20" s="2441"/>
      <c r="C20" s="2445"/>
      <c r="D20" s="2446"/>
      <c r="E20" s="2458" t="s">
        <v>79</v>
      </c>
      <c r="F20" s="2458" t="s">
        <v>80</v>
      </c>
      <c r="G20" s="2458" t="s">
        <v>81</v>
      </c>
      <c r="H20" s="2431" t="s">
        <v>234</v>
      </c>
      <c r="I20" s="2431" t="s">
        <v>233</v>
      </c>
      <c r="J20" s="2462" t="s">
        <v>232</v>
      </c>
      <c r="K20" s="2463"/>
    </row>
    <row r="21" spans="1:11" ht="15" customHeight="1">
      <c r="A21" s="2327"/>
      <c r="B21" s="2441"/>
      <c r="C21" s="2445"/>
      <c r="D21" s="2446"/>
      <c r="E21" s="2459"/>
      <c r="F21" s="2459"/>
      <c r="G21" s="2459"/>
      <c r="H21" s="2461"/>
      <c r="I21" s="2461"/>
      <c r="J21" s="2464"/>
      <c r="K21" s="2465"/>
    </row>
    <row r="22" spans="1:11" ht="15" customHeight="1">
      <c r="A22" s="2327"/>
      <c r="B22" s="2441"/>
      <c r="C22" s="2445"/>
      <c r="D22" s="2446"/>
      <c r="E22" s="2459"/>
      <c r="F22" s="2459"/>
      <c r="G22" s="2459"/>
      <c r="H22" s="2461"/>
      <c r="I22" s="2461"/>
      <c r="J22" s="2464"/>
      <c r="K22" s="2465"/>
    </row>
    <row r="23" spans="1:11" ht="55.5" customHeight="1" thickBot="1">
      <c r="A23" s="2327"/>
      <c r="B23" s="2441"/>
      <c r="C23" s="2447"/>
      <c r="D23" s="2448"/>
      <c r="E23" s="2460"/>
      <c r="F23" s="2460"/>
      <c r="G23" s="2460"/>
      <c r="H23" s="2432"/>
      <c r="I23" s="2432"/>
      <c r="J23" s="2466"/>
      <c r="K23" s="2467"/>
    </row>
    <row r="24" spans="1:11" ht="15" customHeight="1" thickBot="1">
      <c r="A24" s="2327"/>
      <c r="B24" s="2441"/>
      <c r="C24" s="2468" t="str">
        <f>C6</f>
        <v>CRF</v>
      </c>
      <c r="D24" s="2469"/>
      <c r="E24" s="75" t="s">
        <v>73</v>
      </c>
      <c r="F24" s="75" t="str">
        <f>'AREF INPUT'!K37</f>
        <v>NÃO</v>
      </c>
      <c r="G24" s="75" t="s">
        <v>73</v>
      </c>
      <c r="H24" s="82" t="str">
        <f>IF(AND(E24="SIM",F24="SIM",G24="SIM"),"NÍVEL 4",IF(AND(E24="NÃO",F24="NÃO",G24="NÃO"),"NÍVEL 1",IF(OR(AND(E24="SIM",F24="SIM",G24="NÃO"),AND(E24="SIM",F24="NÃO",G24="SIM"),AND(E24="NÃO",F24="SIM",G24="SIM")),"NÍVEL 3",IF(OR(AND(E24="SIM",F24="NÃO",G24="NÃO"),AND(E24="NÃO",F24="SIM",G24="NÃO"),AND(E24="NÃO",F24="NÃO",G24="SIM")),"NÍVEL 2"))))</f>
        <v>NÍVEL 3</v>
      </c>
      <c r="I24" s="82">
        <f>IF(AND(K12="MUITO BAIXA",H24="NÍVEL 1"),1, IF(OR(AND(K12="BAIXA",H24="NÍVEL 1"),AND(K12="MUITO BAIXA",H24="NÍVEL 2")),2,IF(OR(AND(K12="MEDIANA",H24="NÍVEL 1"),AND(K12="MUITO BAIXA",H24="NÍVEL 3")),3,IF(OR(AND(K12="ALTA",H24="NÍVEL 1"),AND(K12="BAIXA",H24="NÍVEL 2")),4,IF(OR(AND(K12="MUITO ALTA",H24="NÍVEL 1"),AND(K12="MUITO BAIXA",H24="NÍVEL 4")),5,IF(OR(AND(K12="MEDIANA",H24="NÍVEL 2"),AND(K12="BAIXA",H24="NÍVEL 3")),6, IF(AND(K12="ALTA",H24="NÍVEL 2"),8,IF(AND(K12="MEDIANA",H24="NÍVEL 3"),9,IF(OR(AND(K12="MUITO ALTA",H24="NÍVEL 2"),AND(K12="BAIXA",H24="NÍVEL 4")),10,IF(AND(K12="ALTA",H24="NÍVEL 3"),12,IF(OR(AND(K12="MUITO ALTA",H24="NÍVEL 3"),AND(K12="MEDIANA",H24="NÍVEL 4")),15,IF(AND(K12="ALTA",H24="NÍVEL 4"),20,IF(AND(K12="MUITO ALTA",H24="NÍVEL 4"),25,)))))))))))))</f>
        <v>9</v>
      </c>
      <c r="J24" s="2470" t="str">
        <f>IF(I24&gt;15,"ALTAMENTE PROVÁVEL",IF(OR(I24=15,I24&gt;9),"PROVÁVEL",IF(OR(I24=9,I24&gt;4),"MEDIANA",IF(OR(I24=4,I24&gt;2),"IMPROVÁVEL",IF(2&gt;=I24,"REMOTA",)))))</f>
        <v>MEDIANA</v>
      </c>
      <c r="K24" s="2470"/>
    </row>
    <row r="25" spans="1:11" ht="15" customHeight="1" thickBot="1">
      <c r="A25" s="2327"/>
      <c r="B25" s="2442"/>
      <c r="C25" s="2471" t="str">
        <f>C7</f>
        <v>GFBPA</v>
      </c>
      <c r="D25" s="2472"/>
      <c r="E25" s="84" t="str">
        <f>'AREF INPUT'!M35</f>
        <v>SIM</v>
      </c>
      <c r="F25" s="84" t="str">
        <f>'AREF INPUT'!M37</f>
        <v>NÃO</v>
      </c>
      <c r="G25" s="84" t="str">
        <f>'AREF INPUT'!M39</f>
        <v>NÃO</v>
      </c>
      <c r="H25" s="83" t="str">
        <f>IF(AND(E25="SIM",F25="SIM",G25="SIM"),"NÍVEL 4",IF(AND(E25="NÃO",F25="NÃO",G25="NÃO"),"NÍVEL 1",IF(OR(AND(E25="SIM",F25="SIM",G25="NÃO"),AND(E25="SIM",F25="NÃO",G25="SIM"),AND(E25="NÃO",F25="SIM",G25="SIM")),"NÍVEL 3",IF(OR(AND(E25="SIM",F25="NÃO",G25="NÃO"),AND(E25="NÃO",F25="SIM",G25="NÃO"),AND(E25="NÃO",F25="NÃO",G25="SIM")),"NÍVEL 2"))))</f>
        <v>NÍVEL 2</v>
      </c>
      <c r="I25" s="82">
        <f>IF(AND(K13="MUITO BAIXA",H25="NÍVEL 1"),1, IF(OR(AND(K13="BAIXA",H25="NÍVEL 1"),AND(K13="MUITO BAIXA",H25="NÍVEL 2")),2,IF(OR(AND(K13="MEDIANA",H25="NÍVEL 1"),AND(K13="MUITO BAIXA",H25="NÍVEL 3")),3,IF(OR(AND(K13="ALTA",H25="NÍVEL 1"),AND(K13="BAIXA",H25="NÍVEL 2")),4,IF(OR(AND(K13="MUITO ALTA",H25="NÍVEL 1"),AND(K13="MUITO BAIXA",H25="NÍVEL 4")),5,IF(OR(AND(K13="MEDIANA",H25="NÍVEL 2"),AND(K13="BAIXA",H25="NÍVEL 3")),6, IF(AND(K13="ALTA",H25="NÍVEL 2"),8,IF(AND(K13="MEDIANA",H25="NÍVEL 3"),9,IF(OR(AND(K13="MUITO ALTA",H25="NÍVEL 2"),AND(K13="BAIXA",H25="NÍVEL 4")),10,IF(AND(K13="ALTA",H25="NÍVEL 3"),12,IF(OR(AND(K13="MUITO ALTA",H25="NÍVEL 3"),AND(K13="MEDIANA",H25="NÍVEL 4")),15,IF(AND(K13="ALTA",H25="NÍVEL 4"),20,IF(AND(K13="MUITO ALTA",H25="NÍVEL 4"),25,)))))))))))))</f>
        <v>6</v>
      </c>
      <c r="J25" s="2470" t="str">
        <f>IF(I25&gt;15,"ALTAMENTE PROVÁVEL",IF(OR(I25=15,I25&gt;9),"PROVÁVEL",IF(OR(I25=9,I25&gt;4),"MEDIANA",IF(OR(I25=4,I25&gt;2),"IMPROVÁVEL",IF(2&gt;=I25,"REMOTA",)))))</f>
        <v>MEDIANA</v>
      </c>
      <c r="K25" s="2470"/>
    </row>
    <row r="26" spans="1:11" ht="9.9499999999999993" customHeight="1">
      <c r="A26" s="56"/>
      <c r="B26" s="16"/>
      <c r="C26" s="57"/>
      <c r="D26" s="57"/>
      <c r="E26" s="58"/>
      <c r="F26" s="58"/>
      <c r="G26" s="58"/>
      <c r="H26" s="58"/>
      <c r="I26" s="58"/>
      <c r="J26" s="58"/>
      <c r="K26" s="58"/>
    </row>
    <row r="27" spans="1:11" ht="9.9499999999999993" customHeight="1" thickBot="1">
      <c r="A27" s="56"/>
      <c r="B27" s="16"/>
      <c r="C27" s="57"/>
      <c r="D27" s="57"/>
      <c r="E27" s="58"/>
      <c r="F27" s="58"/>
      <c r="G27" s="58"/>
      <c r="H27" s="58"/>
      <c r="I27" s="58"/>
      <c r="J27" s="58"/>
      <c r="K27" s="58"/>
    </row>
    <row r="28" spans="1:11" ht="30" customHeight="1" thickBot="1">
      <c r="A28" s="2418" t="s">
        <v>171</v>
      </c>
      <c r="B28" s="2421" t="s">
        <v>117</v>
      </c>
      <c r="C28" s="2173" t="s">
        <v>189</v>
      </c>
      <c r="D28" s="2174"/>
      <c r="E28" s="2174"/>
      <c r="F28" s="2174"/>
      <c r="G28" s="2174"/>
      <c r="H28" s="2174"/>
      <c r="I28" s="2174"/>
      <c r="J28" s="2174"/>
      <c r="K28" s="2175"/>
    </row>
    <row r="29" spans="1:11" ht="47.25" customHeight="1" thickBot="1">
      <c r="A29" s="2419"/>
      <c r="B29" s="2422"/>
      <c r="C29" s="47" t="s">
        <v>2</v>
      </c>
      <c r="D29" s="50" t="s">
        <v>137</v>
      </c>
      <c r="E29" s="50" t="s">
        <v>140</v>
      </c>
      <c r="F29" s="50" t="s">
        <v>141</v>
      </c>
      <c r="G29" s="2424" t="s">
        <v>84</v>
      </c>
      <c r="H29" s="2425"/>
      <c r="I29" s="2425"/>
      <c r="J29" s="2425"/>
      <c r="K29" s="2426"/>
    </row>
    <row r="30" spans="1:11" ht="15" customHeight="1">
      <c r="A30" s="2419"/>
      <c r="B30" s="2422"/>
      <c r="C30" s="2427" t="s">
        <v>143</v>
      </c>
      <c r="D30" s="2429" t="s">
        <v>136</v>
      </c>
      <c r="E30" s="2429" t="s">
        <v>138</v>
      </c>
      <c r="F30" s="2429" t="s">
        <v>139</v>
      </c>
      <c r="G30" s="2431" t="s">
        <v>231</v>
      </c>
      <c r="H30" s="2433" t="s">
        <v>230</v>
      </c>
      <c r="I30" s="2433" t="s">
        <v>229</v>
      </c>
      <c r="J30" s="2435" t="s">
        <v>83</v>
      </c>
      <c r="K30" s="2436"/>
    </row>
    <row r="31" spans="1:11" ht="58.5" customHeight="1" thickBot="1">
      <c r="A31" s="2419"/>
      <c r="B31" s="2422"/>
      <c r="C31" s="2428"/>
      <c r="D31" s="2430"/>
      <c r="E31" s="2430"/>
      <c r="F31" s="2430"/>
      <c r="G31" s="2432"/>
      <c r="H31" s="2434"/>
      <c r="I31" s="2434"/>
      <c r="J31" s="2437"/>
      <c r="K31" s="2438"/>
    </row>
    <row r="32" spans="1:11" ht="24.75" customHeight="1" thickBot="1">
      <c r="A32" s="2419"/>
      <c r="B32" s="2422"/>
      <c r="C32" s="46" t="str">
        <f>C6</f>
        <v>CRF</v>
      </c>
      <c r="D32" s="45">
        <v>5</v>
      </c>
      <c r="E32" s="45">
        <v>5</v>
      </c>
      <c r="F32" s="45">
        <v>10</v>
      </c>
      <c r="G32" s="81">
        <f>SUM(D32:F32)</f>
        <v>20</v>
      </c>
      <c r="H32" s="49" t="str">
        <f>IF(G32&gt;24,"CRÍTICO",IF(OR(G32=24,G32&gt;14),"SEVERO",IF(OR(G32=14,G32&gt;9),"MODERADO",IF(OR(G32=9,G32&gt;4),"BAIXO",IF(4&gt;=G32,"MUITO BAIXO",)))))</f>
        <v>SEVERO</v>
      </c>
      <c r="I32" s="33">
        <v>36</v>
      </c>
      <c r="J32" s="1861" t="str">
        <f>IF(I32&gt;79,"MUITO ALTO",IF(OR(I32=79,I32&gt;47),"ALTO",IF(OR(I32=47,I32&gt;29),"MÉDIO",IF(OR(I32=29,I32&gt;9),"BAIXO",IF(10&gt;I32,"MUITO BAIXO",)))))</f>
        <v>MÉDIO</v>
      </c>
      <c r="K32" s="2439"/>
    </row>
    <row r="33" spans="1:413" ht="24.95" customHeight="1" thickBot="1">
      <c r="A33" s="2420"/>
      <c r="B33" s="2423"/>
      <c r="C33" s="46" t="str">
        <f>C13</f>
        <v>GFBPA</v>
      </c>
      <c r="D33" s="45">
        <v>0</v>
      </c>
      <c r="E33" s="45">
        <v>0</v>
      </c>
      <c r="F33" s="45">
        <v>10</v>
      </c>
      <c r="G33" s="81">
        <f>SUM(D33:F33)</f>
        <v>10</v>
      </c>
      <c r="H33" s="49" t="str">
        <f>IF(G33&gt;24,"CRÍTICO",IF(OR(G33=24,G33&gt;14),"SEVERO",IF(OR(G33=14,G33&gt;9),"MODERADO",IF(OR(G33=9,G33&gt;4),"BAIXO",IF(4&gt;=G33,"MUITO BAIXO",)))))</f>
        <v>MODERADO</v>
      </c>
      <c r="I33" s="33">
        <v>12</v>
      </c>
      <c r="J33" s="1861" t="str">
        <f>IF(I33&gt;79,"MUITO ALTO",IF(OR(I33=79,I33&gt;47),"ALTO",IF(OR(I33=47,I33&gt;29),"MÉDIO",IF(OR(I33=29,I33&gt;9),"BAIXO",IF(10&gt;I33,"MUITO BAIXO",)))))</f>
        <v>BAIXO</v>
      </c>
      <c r="K33" s="2439"/>
    </row>
    <row r="34" spans="1:413" ht="24.95" customHeight="1" thickBot="1">
      <c r="A34" s="56"/>
      <c r="B34" s="35"/>
      <c r="C34" s="34"/>
      <c r="D34" s="12"/>
      <c r="E34" s="12"/>
      <c r="F34" s="12"/>
      <c r="G34" s="12"/>
      <c r="H34" s="36"/>
      <c r="I34" s="12"/>
      <c r="J34" s="11"/>
      <c r="K34" s="11"/>
      <c r="L34" s="23"/>
    </row>
    <row r="35" spans="1:413" ht="50.1" customHeight="1" thickBot="1">
      <c r="A35" s="2369" t="s">
        <v>159</v>
      </c>
      <c r="B35" s="2136" t="s">
        <v>202</v>
      </c>
      <c r="C35" s="2412" t="s">
        <v>18</v>
      </c>
      <c r="D35" s="2413"/>
      <c r="E35" s="2414"/>
      <c r="F35" s="2261" t="s">
        <v>8</v>
      </c>
      <c r="G35" s="2262"/>
      <c r="H35" s="2262"/>
      <c r="I35" s="2262"/>
      <c r="J35" s="2262"/>
      <c r="K35" s="2263"/>
      <c r="L35" s="2401" t="s">
        <v>156</v>
      </c>
    </row>
    <row r="36" spans="1:413" ht="30" customHeight="1">
      <c r="A36" s="2369"/>
      <c r="B36" s="2137"/>
      <c r="C36" s="2145" t="s">
        <v>7</v>
      </c>
      <c r="D36" s="2146"/>
      <c r="E36" s="2147"/>
      <c r="F36" s="7" t="s">
        <v>14</v>
      </c>
      <c r="G36" s="76" t="s">
        <v>15</v>
      </c>
      <c r="H36" s="76" t="s">
        <v>16</v>
      </c>
      <c r="I36" s="2402" t="s">
        <v>17</v>
      </c>
      <c r="J36" s="2402"/>
      <c r="K36" s="2403"/>
      <c r="L36" s="2401"/>
    </row>
    <row r="37" spans="1:413" ht="24.95" customHeight="1">
      <c r="A37" s="2369"/>
      <c r="B37" s="2137"/>
      <c r="C37" s="2404" t="s">
        <v>10</v>
      </c>
      <c r="D37" s="2405"/>
      <c r="E37" s="2406"/>
      <c r="F37" s="71">
        <v>2</v>
      </c>
      <c r="G37" s="1">
        <v>3</v>
      </c>
      <c r="H37" s="68">
        <v>4</v>
      </c>
      <c r="I37" s="2407">
        <v>5</v>
      </c>
      <c r="J37" s="2407"/>
      <c r="K37" s="2408"/>
      <c r="L37" s="2401"/>
    </row>
    <row r="38" spans="1:413" ht="24.95" customHeight="1">
      <c r="A38" s="2369"/>
      <c r="B38" s="2137"/>
      <c r="C38" s="2409" t="s">
        <v>9</v>
      </c>
      <c r="D38" s="2410"/>
      <c r="E38" s="2411"/>
      <c r="F38" s="2">
        <v>1</v>
      </c>
      <c r="G38" s="70">
        <v>3</v>
      </c>
      <c r="H38" s="68">
        <v>4</v>
      </c>
      <c r="I38" s="2201">
        <v>4</v>
      </c>
      <c r="J38" s="2201"/>
      <c r="K38" s="2202"/>
      <c r="L38" s="2401"/>
    </row>
    <row r="39" spans="1:413" ht="24.95" customHeight="1">
      <c r="A39" s="2369"/>
      <c r="B39" s="2137"/>
      <c r="C39" s="2409" t="s">
        <v>11</v>
      </c>
      <c r="D39" s="2410"/>
      <c r="E39" s="2411"/>
      <c r="F39" s="2">
        <v>1</v>
      </c>
      <c r="G39" s="72">
        <v>2</v>
      </c>
      <c r="H39" s="70">
        <v>3</v>
      </c>
      <c r="I39" s="2201">
        <v>4</v>
      </c>
      <c r="J39" s="2201"/>
      <c r="K39" s="2202"/>
      <c r="L39" s="2401"/>
    </row>
    <row r="40" spans="1:413" ht="24.95" customHeight="1">
      <c r="A40" s="2369"/>
      <c r="B40" s="2137"/>
      <c r="C40" s="2409" t="s">
        <v>12</v>
      </c>
      <c r="D40" s="2410"/>
      <c r="E40" s="2411"/>
      <c r="F40" s="2">
        <v>1</v>
      </c>
      <c r="G40" s="72">
        <v>2</v>
      </c>
      <c r="H40" s="72">
        <v>2</v>
      </c>
      <c r="I40" s="2206">
        <v>3</v>
      </c>
      <c r="J40" s="2206"/>
      <c r="K40" s="2207"/>
      <c r="L40" s="2401"/>
    </row>
    <row r="41" spans="1:413" ht="24.75" customHeight="1" thickBot="1">
      <c r="A41" s="2370"/>
      <c r="B41" s="2138"/>
      <c r="C41" s="2415" t="s">
        <v>13</v>
      </c>
      <c r="D41" s="2416"/>
      <c r="E41" s="2417"/>
      <c r="F41" s="73">
        <v>0</v>
      </c>
      <c r="G41" s="74">
        <v>1</v>
      </c>
      <c r="H41" s="74">
        <v>1</v>
      </c>
      <c r="I41" s="2179">
        <v>0</v>
      </c>
      <c r="J41" s="2179"/>
      <c r="K41" s="2181"/>
      <c r="L41" s="2401"/>
    </row>
    <row r="42" spans="1:413" s="6" customFormat="1" ht="15" customHeight="1" thickBot="1">
      <c r="C42" s="4"/>
      <c r="D42" s="4"/>
      <c r="E42" s="4"/>
      <c r="F42" s="5"/>
      <c r="G42" s="5"/>
      <c r="H42" s="5"/>
      <c r="I42" s="5"/>
      <c r="J42" s="5"/>
      <c r="K42" s="5"/>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c r="IW42" s="54"/>
      <c r="IX42" s="54"/>
      <c r="IY42" s="54"/>
      <c r="IZ42" s="54"/>
      <c r="JA42" s="54"/>
      <c r="JB42" s="54"/>
      <c r="JC42" s="54"/>
      <c r="JD42" s="54"/>
      <c r="JE42" s="54"/>
      <c r="JF42" s="54"/>
      <c r="JG42" s="54"/>
      <c r="JH42" s="54"/>
      <c r="JI42" s="54"/>
      <c r="JJ42" s="54"/>
      <c r="JK42" s="54"/>
      <c r="JL42" s="54"/>
      <c r="JM42" s="54"/>
      <c r="JN42" s="54"/>
      <c r="JO42" s="54"/>
      <c r="JP42" s="54"/>
      <c r="JQ42" s="54"/>
      <c r="JR42" s="54"/>
      <c r="JS42" s="54"/>
      <c r="JT42" s="54"/>
      <c r="JU42" s="54"/>
      <c r="JV42" s="54"/>
      <c r="JW42" s="54"/>
      <c r="JX42" s="54"/>
      <c r="JY42" s="54"/>
      <c r="JZ42" s="54"/>
      <c r="KA42" s="54"/>
      <c r="KB42" s="54"/>
      <c r="KC42" s="54"/>
      <c r="KD42" s="54"/>
      <c r="KE42" s="54"/>
      <c r="KF42" s="54"/>
      <c r="KG42" s="54"/>
      <c r="KH42" s="54"/>
      <c r="KI42" s="54"/>
      <c r="KJ42" s="54"/>
      <c r="KK42" s="54"/>
      <c r="KL42" s="54"/>
      <c r="KM42" s="54"/>
      <c r="KN42" s="54"/>
      <c r="KO42" s="54"/>
      <c r="KP42" s="54"/>
      <c r="KQ42" s="54"/>
      <c r="KR42" s="54"/>
      <c r="KS42" s="54"/>
      <c r="KT42" s="54"/>
      <c r="KU42" s="54"/>
      <c r="KV42" s="54"/>
      <c r="KW42" s="54"/>
      <c r="KX42" s="54"/>
      <c r="KY42" s="54"/>
      <c r="KZ42" s="54"/>
      <c r="LA42" s="54"/>
      <c r="LB42" s="54"/>
      <c r="LC42" s="54"/>
      <c r="LD42" s="54"/>
      <c r="LE42" s="54"/>
      <c r="LF42" s="54"/>
      <c r="LG42" s="54"/>
      <c r="LH42" s="54"/>
      <c r="LI42" s="54"/>
      <c r="LJ42" s="54"/>
      <c r="LK42" s="54"/>
      <c r="LL42" s="54"/>
      <c r="LM42" s="54"/>
      <c r="LN42" s="54"/>
      <c r="LO42" s="54"/>
      <c r="LP42" s="54"/>
      <c r="LQ42" s="54"/>
      <c r="LR42" s="54"/>
      <c r="LS42" s="54"/>
      <c r="LT42" s="54"/>
      <c r="LU42" s="54"/>
      <c r="LV42" s="54"/>
      <c r="LW42" s="54"/>
      <c r="LX42" s="54"/>
      <c r="LY42" s="54"/>
      <c r="LZ42" s="54"/>
      <c r="MA42" s="54"/>
      <c r="MB42" s="54"/>
      <c r="MC42" s="54"/>
      <c r="MD42" s="54"/>
      <c r="ME42" s="54"/>
      <c r="MF42" s="54"/>
      <c r="MG42" s="54"/>
      <c r="MH42" s="54"/>
      <c r="MI42" s="54"/>
      <c r="MJ42" s="54"/>
      <c r="MK42" s="54"/>
      <c r="ML42" s="54"/>
      <c r="MM42" s="54"/>
      <c r="MN42" s="54"/>
      <c r="MO42" s="54"/>
      <c r="MP42" s="54"/>
      <c r="MQ42" s="54"/>
      <c r="MR42" s="54"/>
      <c r="MS42" s="54"/>
      <c r="MT42" s="54"/>
      <c r="MU42" s="54"/>
      <c r="MV42" s="54"/>
      <c r="MW42" s="54"/>
      <c r="MX42" s="54"/>
      <c r="MY42" s="54"/>
      <c r="MZ42" s="54"/>
      <c r="NA42" s="54"/>
      <c r="NB42" s="54"/>
      <c r="NC42" s="54"/>
      <c r="ND42" s="54"/>
      <c r="NE42" s="54"/>
      <c r="NF42" s="54"/>
      <c r="NG42" s="54"/>
      <c r="NH42" s="54"/>
      <c r="NI42" s="54"/>
      <c r="NJ42" s="54"/>
      <c r="NK42" s="54"/>
      <c r="NL42" s="54"/>
      <c r="NM42" s="54"/>
      <c r="NN42" s="54"/>
      <c r="NO42" s="54"/>
      <c r="NP42" s="54"/>
      <c r="NQ42" s="54"/>
      <c r="NR42" s="54"/>
      <c r="NS42" s="54"/>
      <c r="NT42" s="54"/>
      <c r="NU42" s="54"/>
      <c r="NV42" s="54"/>
      <c r="NW42" s="54"/>
      <c r="NX42" s="54"/>
      <c r="NY42" s="54"/>
      <c r="NZ42" s="54"/>
      <c r="OA42" s="54"/>
      <c r="OB42" s="54"/>
      <c r="OC42" s="54"/>
      <c r="OD42" s="54"/>
      <c r="OE42" s="54"/>
      <c r="OF42" s="54"/>
      <c r="OG42" s="54"/>
      <c r="OH42" s="54"/>
      <c r="OI42" s="54"/>
      <c r="OJ42" s="54"/>
      <c r="OK42" s="54"/>
      <c r="OL42" s="54"/>
      <c r="OM42" s="54"/>
      <c r="ON42" s="54"/>
      <c r="OO42" s="54"/>
      <c r="OP42" s="54"/>
      <c r="OQ42" s="54"/>
      <c r="OR42" s="54"/>
      <c r="OS42" s="54"/>
      <c r="OT42" s="54"/>
      <c r="OU42" s="54"/>
      <c r="OV42" s="54"/>
      <c r="OW42" s="54"/>
    </row>
    <row r="43" spans="1:413" ht="50.1" customHeight="1" thickBot="1">
      <c r="A43" s="2396" t="s">
        <v>163</v>
      </c>
      <c r="B43" s="2136" t="s">
        <v>68</v>
      </c>
      <c r="C43" s="2142" t="s">
        <v>162</v>
      </c>
      <c r="D43" s="2143"/>
      <c r="E43" s="2143"/>
      <c r="F43" s="2143"/>
      <c r="G43" s="2143"/>
      <c r="H43" s="2143"/>
      <c r="I43" s="2143"/>
      <c r="J43" s="2143"/>
      <c r="K43" s="2144"/>
    </row>
    <row r="44" spans="1:413" ht="30" customHeight="1">
      <c r="A44" s="2369"/>
      <c r="B44" s="2137"/>
      <c r="C44" s="2145" t="s">
        <v>20</v>
      </c>
      <c r="D44" s="2146"/>
      <c r="E44" s="2146"/>
      <c r="F44" s="2147"/>
      <c r="G44" s="2299" t="s">
        <v>21</v>
      </c>
      <c r="H44" s="2300"/>
      <c r="I44" s="2300"/>
      <c r="J44" s="2300"/>
      <c r="K44" s="2301"/>
    </row>
    <row r="45" spans="1:413" ht="24.95" customHeight="1">
      <c r="A45" s="2369"/>
      <c r="B45" s="2137"/>
      <c r="C45" s="2311" t="s">
        <v>207</v>
      </c>
      <c r="D45" s="2312"/>
      <c r="E45" s="2312"/>
      <c r="F45" s="2313"/>
      <c r="G45" s="2397" t="s">
        <v>23</v>
      </c>
      <c r="H45" s="2398"/>
      <c r="I45" s="2398"/>
      <c r="J45" s="2398"/>
      <c r="K45" s="2154"/>
    </row>
    <row r="46" spans="1:413" ht="24.95" customHeight="1">
      <c r="A46" s="2369"/>
      <c r="B46" s="2137"/>
      <c r="C46" s="2305" t="s">
        <v>208</v>
      </c>
      <c r="D46" s="2306"/>
      <c r="E46" s="2306"/>
      <c r="F46" s="2307"/>
      <c r="G46" s="2245" t="s">
        <v>24</v>
      </c>
      <c r="H46" s="2246"/>
      <c r="I46" s="2246"/>
      <c r="J46" s="2246"/>
      <c r="K46" s="2159"/>
    </row>
    <row r="47" spans="1:413" ht="24.95" customHeight="1">
      <c r="A47" s="2369"/>
      <c r="B47" s="2137"/>
      <c r="C47" s="2346" t="s">
        <v>209</v>
      </c>
      <c r="D47" s="2347"/>
      <c r="E47" s="2347"/>
      <c r="F47" s="2348"/>
      <c r="G47" s="2247" t="s">
        <v>25</v>
      </c>
      <c r="H47" s="2248"/>
      <c r="I47" s="2248"/>
      <c r="J47" s="2248"/>
      <c r="K47" s="2161"/>
    </row>
    <row r="48" spans="1:413" ht="24.95" customHeight="1">
      <c r="A48" s="2369"/>
      <c r="B48" s="2137"/>
      <c r="C48" s="2249" t="s">
        <v>210</v>
      </c>
      <c r="D48" s="2250"/>
      <c r="E48" s="2250"/>
      <c r="F48" s="2251"/>
      <c r="G48" s="2233" t="s">
        <v>26</v>
      </c>
      <c r="H48" s="2234"/>
      <c r="I48" s="2234"/>
      <c r="J48" s="2234"/>
      <c r="K48" s="2235"/>
    </row>
    <row r="49" spans="1:11" ht="24.95" customHeight="1" thickBot="1">
      <c r="A49" s="2370"/>
      <c r="B49" s="2138"/>
      <c r="C49" s="2399" t="s">
        <v>22</v>
      </c>
      <c r="D49" s="2400"/>
      <c r="E49" s="2400"/>
      <c r="F49" s="2374"/>
      <c r="G49" s="2213" t="s">
        <v>27</v>
      </c>
      <c r="H49" s="2214"/>
      <c r="I49" s="2214"/>
      <c r="J49" s="2214"/>
      <c r="K49" s="2215"/>
    </row>
    <row r="50" spans="1:11" ht="15" customHeight="1" thickBot="1"/>
    <row r="51" spans="1:11" ht="50.1" customHeight="1" thickBot="1">
      <c r="A51" s="2314" t="s">
        <v>165</v>
      </c>
      <c r="B51" s="2136" t="s">
        <v>69</v>
      </c>
      <c r="C51" s="2388" t="s">
        <v>36</v>
      </c>
      <c r="D51" s="2329"/>
      <c r="E51" s="2329"/>
      <c r="F51" s="2329"/>
      <c r="G51" s="2329"/>
      <c r="H51" s="2329"/>
      <c r="I51" s="2329"/>
      <c r="J51" s="2329"/>
      <c r="K51" s="2389"/>
    </row>
    <row r="52" spans="1:11">
      <c r="A52" s="2315"/>
      <c r="B52" s="2137"/>
      <c r="C52" s="2390" t="s">
        <v>21</v>
      </c>
      <c r="D52" s="2391"/>
      <c r="E52" s="2390" t="s">
        <v>37</v>
      </c>
      <c r="F52" s="2394"/>
      <c r="G52" s="2394"/>
      <c r="H52" s="2394"/>
      <c r="I52" s="2394"/>
      <c r="J52" s="2394"/>
      <c r="K52" s="2391"/>
    </row>
    <row r="53" spans="1:11" ht="15.75" thickBot="1">
      <c r="A53" s="2315"/>
      <c r="B53" s="2137"/>
      <c r="C53" s="2392"/>
      <c r="D53" s="2393"/>
      <c r="E53" s="2392"/>
      <c r="F53" s="2395"/>
      <c r="G53" s="2395"/>
      <c r="H53" s="2395"/>
      <c r="I53" s="2395"/>
      <c r="J53" s="2395"/>
      <c r="K53" s="2393"/>
    </row>
    <row r="54" spans="1:11">
      <c r="A54" s="2315"/>
      <c r="B54" s="2137"/>
      <c r="C54" s="2371" t="s">
        <v>43</v>
      </c>
      <c r="D54" s="2372"/>
      <c r="E54" s="2356" t="s">
        <v>38</v>
      </c>
      <c r="F54" s="2357"/>
      <c r="G54" s="2357"/>
      <c r="H54" s="2357"/>
      <c r="I54" s="2357"/>
      <c r="J54" s="2357"/>
      <c r="K54" s="2358"/>
    </row>
    <row r="55" spans="1:11" ht="15.75" thickBot="1">
      <c r="A55" s="2315"/>
      <c r="B55" s="2137"/>
      <c r="C55" s="2373"/>
      <c r="D55" s="2374"/>
      <c r="E55" s="2359"/>
      <c r="F55" s="2360"/>
      <c r="G55" s="2360"/>
      <c r="H55" s="2360"/>
      <c r="I55" s="2360"/>
      <c r="J55" s="2360"/>
      <c r="K55" s="2361"/>
    </row>
    <row r="56" spans="1:11">
      <c r="A56" s="2315"/>
      <c r="B56" s="2137"/>
      <c r="C56" s="2375" t="s">
        <v>44</v>
      </c>
      <c r="D56" s="2376"/>
      <c r="E56" s="2356" t="s">
        <v>142</v>
      </c>
      <c r="F56" s="2357"/>
      <c r="G56" s="2357"/>
      <c r="H56" s="2357"/>
      <c r="I56" s="2357"/>
      <c r="J56" s="2357"/>
      <c r="K56" s="2358"/>
    </row>
    <row r="57" spans="1:11" ht="15.75" thickBot="1">
      <c r="A57" s="2315"/>
      <c r="B57" s="2137"/>
      <c r="C57" s="2377"/>
      <c r="D57" s="2378"/>
      <c r="E57" s="2359"/>
      <c r="F57" s="2360"/>
      <c r="G57" s="2360"/>
      <c r="H57" s="2360"/>
      <c r="I57" s="2360"/>
      <c r="J57" s="2360"/>
      <c r="K57" s="2361"/>
    </row>
    <row r="58" spans="1:11">
      <c r="A58" s="2315"/>
      <c r="B58" s="2137"/>
      <c r="C58" s="2379" t="s">
        <v>45</v>
      </c>
      <c r="D58" s="2380"/>
      <c r="E58" s="2356" t="s">
        <v>39</v>
      </c>
      <c r="F58" s="2357"/>
      <c r="G58" s="2357"/>
      <c r="H58" s="2357"/>
      <c r="I58" s="2357"/>
      <c r="J58" s="2357"/>
      <c r="K58" s="2358"/>
    </row>
    <row r="59" spans="1:11" ht="15.75" thickBot="1">
      <c r="A59" s="2315"/>
      <c r="B59" s="2137"/>
      <c r="C59" s="2381"/>
      <c r="D59" s="2382"/>
      <c r="E59" s="2359"/>
      <c r="F59" s="2360"/>
      <c r="G59" s="2360"/>
      <c r="H59" s="2360"/>
      <c r="I59" s="2360"/>
      <c r="J59" s="2360"/>
      <c r="K59" s="2361"/>
    </row>
    <row r="60" spans="1:11">
      <c r="A60" s="2315"/>
      <c r="B60" s="2137"/>
      <c r="C60" s="2352" t="s">
        <v>46</v>
      </c>
      <c r="D60" s="2353"/>
      <c r="E60" s="2356" t="s">
        <v>40</v>
      </c>
      <c r="F60" s="2357"/>
      <c r="G60" s="2357"/>
      <c r="H60" s="2357"/>
      <c r="I60" s="2357"/>
      <c r="J60" s="2357"/>
      <c r="K60" s="2358"/>
    </row>
    <row r="61" spans="1:11" ht="15.75" thickBot="1">
      <c r="A61" s="2315"/>
      <c r="B61" s="2137"/>
      <c r="C61" s="2354"/>
      <c r="D61" s="2355"/>
      <c r="E61" s="2359"/>
      <c r="F61" s="2360"/>
      <c r="G61" s="2360"/>
      <c r="H61" s="2360"/>
      <c r="I61" s="2360"/>
      <c r="J61" s="2360"/>
      <c r="K61" s="2361"/>
    </row>
    <row r="62" spans="1:11">
      <c r="A62" s="2315"/>
      <c r="B62" s="2137"/>
      <c r="C62" s="2362" t="s">
        <v>47</v>
      </c>
      <c r="D62" s="2363"/>
      <c r="E62" s="2356" t="s">
        <v>41</v>
      </c>
      <c r="F62" s="2357"/>
      <c r="G62" s="2357"/>
      <c r="H62" s="2357"/>
      <c r="I62" s="2357"/>
      <c r="J62" s="2357"/>
      <c r="K62" s="2358"/>
    </row>
    <row r="63" spans="1:11" ht="15.75" thickBot="1">
      <c r="A63" s="2316"/>
      <c r="B63" s="2138"/>
      <c r="C63" s="2364"/>
      <c r="D63" s="2365"/>
      <c r="E63" s="2359"/>
      <c r="F63" s="2360"/>
      <c r="G63" s="2360"/>
      <c r="H63" s="2360"/>
      <c r="I63" s="2360"/>
      <c r="J63" s="2360"/>
      <c r="K63" s="2361"/>
    </row>
    <row r="64" spans="1:11" ht="15" customHeight="1" thickBot="1"/>
    <row r="65" spans="1:11" ht="50.1" customHeight="1" thickBot="1">
      <c r="A65" s="2383" t="s">
        <v>161</v>
      </c>
      <c r="B65" s="2136" t="s">
        <v>70</v>
      </c>
      <c r="C65" s="2142" t="s">
        <v>166</v>
      </c>
      <c r="D65" s="2143"/>
      <c r="E65" s="2143"/>
      <c r="F65" s="2143"/>
      <c r="G65" s="2143"/>
      <c r="H65" s="2143"/>
      <c r="I65" s="2143"/>
      <c r="J65" s="2143"/>
      <c r="K65" s="2144"/>
    </row>
    <row r="66" spans="1:11" ht="30" customHeight="1">
      <c r="A66" s="2384"/>
      <c r="B66" s="2137"/>
      <c r="C66" s="2145" t="s">
        <v>3</v>
      </c>
      <c r="D66" s="2146"/>
      <c r="E66" s="2147"/>
      <c r="F66" s="7" t="s">
        <v>48</v>
      </c>
      <c r="G66" s="76" t="s">
        <v>51</v>
      </c>
      <c r="H66" s="76" t="s">
        <v>42</v>
      </c>
      <c r="I66" s="8" t="s">
        <v>52</v>
      </c>
      <c r="J66" s="2386" t="s">
        <v>53</v>
      </c>
      <c r="K66" s="2387"/>
    </row>
    <row r="67" spans="1:11" ht="24.95" customHeight="1">
      <c r="A67" s="2384"/>
      <c r="B67" s="2137"/>
      <c r="C67" s="2150" t="s">
        <v>23</v>
      </c>
      <c r="D67" s="2151"/>
      <c r="E67" s="2152"/>
      <c r="F67" s="72">
        <v>5</v>
      </c>
      <c r="G67" s="70">
        <v>10</v>
      </c>
      <c r="H67" s="68">
        <v>15</v>
      </c>
      <c r="I67" s="77">
        <v>20</v>
      </c>
      <c r="J67" s="2153">
        <v>25</v>
      </c>
      <c r="K67" s="2154"/>
    </row>
    <row r="68" spans="1:11" ht="24.95" customHeight="1">
      <c r="A68" s="2384"/>
      <c r="B68" s="2137"/>
      <c r="C68" s="2155" t="s">
        <v>24</v>
      </c>
      <c r="D68" s="2156"/>
      <c r="E68" s="2157"/>
      <c r="F68" s="72">
        <v>4</v>
      </c>
      <c r="G68" s="70">
        <v>8</v>
      </c>
      <c r="H68" s="68">
        <v>12</v>
      </c>
      <c r="I68" s="68">
        <v>16</v>
      </c>
      <c r="J68" s="2153">
        <v>20</v>
      </c>
      <c r="K68" s="2154"/>
    </row>
    <row r="69" spans="1:11" ht="24.95" customHeight="1">
      <c r="A69" s="2384"/>
      <c r="B69" s="2137"/>
      <c r="C69" s="2155" t="s">
        <v>25</v>
      </c>
      <c r="D69" s="2156"/>
      <c r="E69" s="2157"/>
      <c r="F69" s="9">
        <v>3</v>
      </c>
      <c r="G69" s="72">
        <v>6</v>
      </c>
      <c r="H69" s="70">
        <v>9</v>
      </c>
      <c r="I69" s="68">
        <v>12</v>
      </c>
      <c r="J69" s="2158">
        <v>15</v>
      </c>
      <c r="K69" s="2159"/>
    </row>
    <row r="70" spans="1:11" ht="24.95" customHeight="1">
      <c r="A70" s="2384"/>
      <c r="B70" s="2137"/>
      <c r="C70" s="2155" t="s">
        <v>26</v>
      </c>
      <c r="D70" s="2156"/>
      <c r="E70" s="2157"/>
      <c r="F70" s="9">
        <v>2</v>
      </c>
      <c r="G70" s="72">
        <v>4</v>
      </c>
      <c r="H70" s="72">
        <v>6</v>
      </c>
      <c r="I70" s="70">
        <v>8</v>
      </c>
      <c r="J70" s="2160">
        <v>10</v>
      </c>
      <c r="K70" s="2161"/>
    </row>
    <row r="71" spans="1:11" ht="28.5" customHeight="1" thickBot="1">
      <c r="A71" s="2385"/>
      <c r="B71" s="2138"/>
      <c r="C71" s="2366" t="s">
        <v>27</v>
      </c>
      <c r="D71" s="2367"/>
      <c r="E71" s="2368"/>
      <c r="F71" s="74">
        <v>1</v>
      </c>
      <c r="G71" s="74">
        <v>2</v>
      </c>
      <c r="H71" s="74">
        <v>3</v>
      </c>
      <c r="I71" s="3">
        <v>4</v>
      </c>
      <c r="J71" s="2165">
        <v>5</v>
      </c>
      <c r="K71" s="2166"/>
    </row>
    <row r="72" spans="1:11" ht="15" customHeight="1" thickBot="1">
      <c r="A72" s="10"/>
      <c r="B72" s="11"/>
      <c r="C72" s="12"/>
      <c r="D72" s="12"/>
      <c r="E72" s="12"/>
      <c r="F72" s="12"/>
      <c r="G72" s="13"/>
      <c r="H72" s="13"/>
      <c r="I72" s="5"/>
      <c r="J72" s="5"/>
      <c r="K72" s="5"/>
    </row>
    <row r="73" spans="1:11" ht="50.1" customHeight="1" thickBot="1">
      <c r="A73" s="2314" t="s">
        <v>167</v>
      </c>
      <c r="B73" s="2136" t="s">
        <v>71</v>
      </c>
      <c r="C73" s="2142" t="s">
        <v>55</v>
      </c>
      <c r="D73" s="2143"/>
      <c r="E73" s="2143"/>
      <c r="F73" s="2143"/>
      <c r="G73" s="2143"/>
      <c r="H73" s="2143"/>
      <c r="I73" s="2143"/>
      <c r="J73" s="2143"/>
      <c r="K73" s="2144"/>
    </row>
    <row r="74" spans="1:11" ht="30" customHeight="1">
      <c r="A74" s="2315"/>
      <c r="B74" s="2137"/>
      <c r="C74" s="2145" t="s">
        <v>20</v>
      </c>
      <c r="D74" s="2146"/>
      <c r="E74" s="2146"/>
      <c r="F74" s="2147"/>
      <c r="G74" s="2299" t="s">
        <v>21</v>
      </c>
      <c r="H74" s="2300"/>
      <c r="I74" s="2300"/>
      <c r="J74" s="2300"/>
      <c r="K74" s="2301"/>
    </row>
    <row r="75" spans="1:11" ht="24.95" customHeight="1">
      <c r="A75" s="2315"/>
      <c r="B75" s="2137"/>
      <c r="C75" s="2311" t="s">
        <v>56</v>
      </c>
      <c r="D75" s="2312"/>
      <c r="E75" s="2312"/>
      <c r="F75" s="2313"/>
      <c r="G75" s="2302" t="s">
        <v>61</v>
      </c>
      <c r="H75" s="2303"/>
      <c r="I75" s="2303"/>
      <c r="J75" s="2303"/>
      <c r="K75" s="2304"/>
    </row>
    <row r="76" spans="1:11" ht="24.95" customHeight="1">
      <c r="A76" s="2315"/>
      <c r="B76" s="2137"/>
      <c r="C76" s="2305" t="s">
        <v>57</v>
      </c>
      <c r="D76" s="2306"/>
      <c r="E76" s="2306"/>
      <c r="F76" s="2307"/>
      <c r="G76" s="2308" t="s">
        <v>62</v>
      </c>
      <c r="H76" s="2309"/>
      <c r="I76" s="2309"/>
      <c r="J76" s="2309"/>
      <c r="K76" s="2310"/>
    </row>
    <row r="77" spans="1:11" ht="24.95" customHeight="1">
      <c r="A77" s="2315"/>
      <c r="B77" s="2137"/>
      <c r="C77" s="2346" t="s">
        <v>58</v>
      </c>
      <c r="D77" s="2347"/>
      <c r="E77" s="2347"/>
      <c r="F77" s="2348"/>
      <c r="G77" s="2349" t="s">
        <v>63</v>
      </c>
      <c r="H77" s="2350"/>
      <c r="I77" s="2350"/>
      <c r="J77" s="2350"/>
      <c r="K77" s="2351"/>
    </row>
    <row r="78" spans="1:11" ht="24.95" customHeight="1">
      <c r="A78" s="2315"/>
      <c r="B78" s="2137"/>
      <c r="C78" s="2249" t="s">
        <v>59</v>
      </c>
      <c r="D78" s="2250"/>
      <c r="E78" s="2250"/>
      <c r="F78" s="2251"/>
      <c r="G78" s="2252" t="s">
        <v>64</v>
      </c>
      <c r="H78" s="2253"/>
      <c r="I78" s="2253"/>
      <c r="J78" s="2253"/>
      <c r="K78" s="2254"/>
    </row>
    <row r="79" spans="1:11" ht="24.95" customHeight="1" thickBot="1">
      <c r="A79" s="2316"/>
      <c r="B79" s="2138"/>
      <c r="C79" s="2320" t="s">
        <v>60</v>
      </c>
      <c r="D79" s="2321"/>
      <c r="E79" s="2321"/>
      <c r="F79" s="2322"/>
      <c r="G79" s="2323" t="s">
        <v>65</v>
      </c>
      <c r="H79" s="2324"/>
      <c r="I79" s="2324"/>
      <c r="J79" s="2324"/>
      <c r="K79" s="2325"/>
    </row>
    <row r="80" spans="1:11" ht="15" customHeight="1" thickBot="1"/>
    <row r="81" spans="1:11" ht="50.1" customHeight="1" thickBot="1">
      <c r="A81" s="2326" t="s">
        <v>200</v>
      </c>
      <c r="B81" s="2136" t="s">
        <v>72</v>
      </c>
      <c r="C81" s="2329" t="s">
        <v>86</v>
      </c>
      <c r="D81" s="2329"/>
      <c r="E81" s="2174"/>
      <c r="F81" s="2174"/>
      <c r="G81" s="2174"/>
      <c r="H81" s="2174"/>
      <c r="I81" s="2174"/>
      <c r="J81" s="2174"/>
      <c r="K81" s="2175"/>
    </row>
    <row r="82" spans="1:11">
      <c r="A82" s="2327"/>
      <c r="B82" s="2137"/>
      <c r="C82" s="2330" t="s">
        <v>143</v>
      </c>
      <c r="D82" s="2330"/>
      <c r="E82" s="2331" t="s">
        <v>79</v>
      </c>
      <c r="F82" s="2332"/>
      <c r="G82" s="2337" t="s">
        <v>73</v>
      </c>
      <c r="H82" s="2338"/>
      <c r="I82" s="2343" t="s">
        <v>74</v>
      </c>
      <c r="J82" s="2343"/>
      <c r="K82" s="2338"/>
    </row>
    <row r="83" spans="1:11">
      <c r="A83" s="2327"/>
      <c r="B83" s="2137"/>
      <c r="C83" s="2330"/>
      <c r="D83" s="2330"/>
      <c r="E83" s="2333"/>
      <c r="F83" s="2334"/>
      <c r="G83" s="2339"/>
      <c r="H83" s="2340"/>
      <c r="I83" s="2344"/>
      <c r="J83" s="2344"/>
      <c r="K83" s="2340"/>
    </row>
    <row r="84" spans="1:11" ht="15" customHeight="1">
      <c r="A84" s="2327"/>
      <c r="B84" s="2137"/>
      <c r="C84" s="2330"/>
      <c r="D84" s="2330"/>
      <c r="E84" s="2333"/>
      <c r="F84" s="2334"/>
      <c r="G84" s="2339"/>
      <c r="H84" s="2340"/>
      <c r="I84" s="2344"/>
      <c r="J84" s="2344"/>
      <c r="K84" s="2340"/>
    </row>
    <row r="85" spans="1:11" ht="15.75" thickBot="1">
      <c r="A85" s="2327"/>
      <c r="B85" s="2137"/>
      <c r="C85" s="2330"/>
      <c r="D85" s="2330"/>
      <c r="E85" s="2335"/>
      <c r="F85" s="2336"/>
      <c r="G85" s="2341"/>
      <c r="H85" s="2342"/>
      <c r="I85" s="2345"/>
      <c r="J85" s="2345"/>
      <c r="K85" s="2342"/>
    </row>
    <row r="86" spans="1:11" ht="15" customHeight="1">
      <c r="A86" s="2327"/>
      <c r="B86" s="2137"/>
      <c r="C86" s="2330"/>
      <c r="D86" s="2330"/>
      <c r="E86" s="2331" t="s">
        <v>80</v>
      </c>
      <c r="F86" s="2332"/>
      <c r="G86" s="2317" t="s">
        <v>73</v>
      </c>
      <c r="H86" s="2317" t="s">
        <v>74</v>
      </c>
      <c r="I86" s="2317" t="s">
        <v>73</v>
      </c>
      <c r="J86" s="2280" t="s">
        <v>74</v>
      </c>
      <c r="K86" s="2281"/>
    </row>
    <row r="87" spans="1:11">
      <c r="A87" s="2327"/>
      <c r="B87" s="2137"/>
      <c r="C87" s="2330"/>
      <c r="D87" s="2330"/>
      <c r="E87" s="2333"/>
      <c r="F87" s="2334"/>
      <c r="G87" s="2318"/>
      <c r="H87" s="2318"/>
      <c r="I87" s="2318"/>
      <c r="J87" s="2282"/>
      <c r="K87" s="2283"/>
    </row>
    <row r="88" spans="1:11" ht="15" customHeight="1">
      <c r="A88" s="2327"/>
      <c r="B88" s="2137"/>
      <c r="C88" s="2330"/>
      <c r="D88" s="2330"/>
      <c r="E88" s="2333"/>
      <c r="F88" s="2334"/>
      <c r="G88" s="2318"/>
      <c r="H88" s="2318"/>
      <c r="I88" s="2318"/>
      <c r="J88" s="2282"/>
      <c r="K88" s="2283"/>
    </row>
    <row r="89" spans="1:11" ht="15.75" thickBot="1">
      <c r="A89" s="2327"/>
      <c r="B89" s="2137"/>
      <c r="C89" s="2330"/>
      <c r="D89" s="2330"/>
      <c r="E89" s="2335"/>
      <c r="F89" s="2336"/>
      <c r="G89" s="2319"/>
      <c r="H89" s="2319"/>
      <c r="I89" s="2319"/>
      <c r="J89" s="2292"/>
      <c r="K89" s="2293"/>
    </row>
    <row r="90" spans="1:11" ht="15" customHeight="1">
      <c r="A90" s="2327"/>
      <c r="B90" s="2137"/>
      <c r="C90" s="2274" t="s">
        <v>81</v>
      </c>
      <c r="D90" s="2275"/>
      <c r="E90" s="2280" t="s">
        <v>73</v>
      </c>
      <c r="F90" s="2281"/>
      <c r="G90" s="2284" t="s">
        <v>75</v>
      </c>
      <c r="H90" s="2286" t="s">
        <v>76</v>
      </c>
      <c r="I90" s="2286" t="s">
        <v>76</v>
      </c>
      <c r="J90" s="2288" t="s">
        <v>77</v>
      </c>
      <c r="K90" s="2289"/>
    </row>
    <row r="91" spans="1:11" ht="15.75" thickBot="1">
      <c r="A91" s="2327"/>
      <c r="B91" s="2137"/>
      <c r="C91" s="2276"/>
      <c r="D91" s="2277"/>
      <c r="E91" s="2282"/>
      <c r="F91" s="2283"/>
      <c r="G91" s="2285"/>
      <c r="H91" s="2287"/>
      <c r="I91" s="2287"/>
      <c r="J91" s="2290"/>
      <c r="K91" s="2291"/>
    </row>
    <row r="92" spans="1:11" ht="15" customHeight="1">
      <c r="A92" s="2327"/>
      <c r="B92" s="2137"/>
      <c r="C92" s="2276"/>
      <c r="D92" s="2277"/>
      <c r="E92" s="2280" t="s">
        <v>74</v>
      </c>
      <c r="F92" s="2281"/>
      <c r="G92" s="2294" t="s">
        <v>76</v>
      </c>
      <c r="H92" s="2288" t="s">
        <v>77</v>
      </c>
      <c r="I92" s="2288" t="s">
        <v>77</v>
      </c>
      <c r="J92" s="2255" t="s">
        <v>78</v>
      </c>
      <c r="K92" s="2256"/>
    </row>
    <row r="93" spans="1:11" ht="15.75" thickBot="1">
      <c r="A93" s="2328"/>
      <c r="B93" s="2138"/>
      <c r="C93" s="2278"/>
      <c r="D93" s="2279"/>
      <c r="E93" s="2292"/>
      <c r="F93" s="2293"/>
      <c r="G93" s="2295"/>
      <c r="H93" s="2296"/>
      <c r="I93" s="2296"/>
      <c r="J93" s="2257"/>
      <c r="K93" s="2258"/>
    </row>
    <row r="94" spans="1:11" ht="15" customHeight="1">
      <c r="A94" s="15"/>
      <c r="B94" s="16"/>
      <c r="C94" s="17"/>
      <c r="D94" s="17"/>
      <c r="E94" s="18"/>
      <c r="F94" s="18"/>
      <c r="G94" s="18"/>
      <c r="H94" s="18"/>
      <c r="I94" s="18"/>
      <c r="J94" s="18"/>
      <c r="K94" s="18"/>
    </row>
    <row r="95" spans="1:11" ht="50.1" customHeight="1" thickBot="1">
      <c r="A95" s="2225" t="s">
        <v>169</v>
      </c>
      <c r="B95" s="2259" t="s">
        <v>205</v>
      </c>
      <c r="C95" s="2261" t="s">
        <v>98</v>
      </c>
      <c r="D95" s="2262"/>
      <c r="E95" s="2262"/>
      <c r="F95" s="2262"/>
      <c r="G95" s="2263"/>
      <c r="H95" s="2261" t="s">
        <v>89</v>
      </c>
      <c r="I95" s="2262"/>
      <c r="J95" s="2262"/>
      <c r="K95" s="2263"/>
    </row>
    <row r="96" spans="1:11" ht="30" customHeight="1" thickBot="1">
      <c r="A96" s="2225"/>
      <c r="B96" s="2259"/>
      <c r="C96" s="2264" t="s">
        <v>49</v>
      </c>
      <c r="D96" s="2265"/>
      <c r="E96" s="2265"/>
      <c r="F96" s="2265"/>
      <c r="G96" s="2120"/>
      <c r="H96" s="59" t="s">
        <v>99</v>
      </c>
      <c r="I96" s="59" t="s">
        <v>100</v>
      </c>
      <c r="J96" s="59" t="s">
        <v>101</v>
      </c>
      <c r="K96" s="59" t="s">
        <v>102</v>
      </c>
    </row>
    <row r="97" spans="1:413" ht="30" customHeight="1">
      <c r="A97" s="2225"/>
      <c r="B97" s="2259"/>
      <c r="C97" s="2266" t="s">
        <v>97</v>
      </c>
      <c r="D97" s="2267"/>
      <c r="E97" s="2267"/>
      <c r="F97" s="2267"/>
      <c r="G97" s="61" t="s">
        <v>90</v>
      </c>
      <c r="H97" s="19">
        <v>5</v>
      </c>
      <c r="I97" s="20">
        <v>10</v>
      </c>
      <c r="J97" s="20">
        <v>15</v>
      </c>
      <c r="K97" s="21">
        <v>25</v>
      </c>
    </row>
    <row r="98" spans="1:413" ht="24.95" customHeight="1">
      <c r="A98" s="2225"/>
      <c r="B98" s="2259"/>
      <c r="C98" s="2268" t="s">
        <v>96</v>
      </c>
      <c r="D98" s="2269"/>
      <c r="E98" s="2269"/>
      <c r="F98" s="2269"/>
      <c r="G98" s="62" t="s">
        <v>91</v>
      </c>
      <c r="H98" s="30">
        <v>4</v>
      </c>
      <c r="I98" s="70">
        <v>8</v>
      </c>
      <c r="J98" s="68">
        <v>12</v>
      </c>
      <c r="K98" s="78">
        <v>20</v>
      </c>
    </row>
    <row r="99" spans="1:413" ht="24.95" customHeight="1">
      <c r="A99" s="2225"/>
      <c r="B99" s="2259"/>
      <c r="C99" s="2270" t="s">
        <v>95</v>
      </c>
      <c r="D99" s="2271"/>
      <c r="E99" s="2271"/>
      <c r="F99" s="2271"/>
      <c r="G99" s="62" t="s">
        <v>92</v>
      </c>
      <c r="H99" s="30">
        <v>3</v>
      </c>
      <c r="I99" s="70">
        <v>6</v>
      </c>
      <c r="J99" s="68">
        <v>9</v>
      </c>
      <c r="K99" s="69">
        <v>15</v>
      </c>
    </row>
    <row r="100" spans="1:413" ht="24.95" customHeight="1">
      <c r="A100" s="2225"/>
      <c r="B100" s="2259"/>
      <c r="C100" s="2272" t="s">
        <v>66</v>
      </c>
      <c r="D100" s="2273"/>
      <c r="E100" s="2273"/>
      <c r="F100" s="2273"/>
      <c r="G100" s="62" t="s">
        <v>93</v>
      </c>
      <c r="H100" s="14">
        <v>2</v>
      </c>
      <c r="I100" s="72">
        <v>4</v>
      </c>
      <c r="J100" s="70">
        <v>6</v>
      </c>
      <c r="K100" s="69">
        <v>10</v>
      </c>
    </row>
    <row r="101" spans="1:413" ht="31.5" customHeight="1" thickBot="1">
      <c r="A101" s="2225"/>
      <c r="B101" s="2260"/>
      <c r="C101" s="2297" t="s">
        <v>67</v>
      </c>
      <c r="D101" s="2298"/>
      <c r="E101" s="2298"/>
      <c r="F101" s="2298"/>
      <c r="G101" s="63" t="s">
        <v>94</v>
      </c>
      <c r="H101" s="31">
        <v>1</v>
      </c>
      <c r="I101" s="3">
        <v>2</v>
      </c>
      <c r="J101" s="3">
        <v>3</v>
      </c>
      <c r="K101" s="22">
        <v>5</v>
      </c>
    </row>
    <row r="102" spans="1:413" s="37" customFormat="1" ht="21" customHeight="1" thickBot="1">
      <c r="A102" s="60"/>
      <c r="B102" s="26"/>
      <c r="C102" s="27"/>
      <c r="D102" s="27"/>
      <c r="E102" s="24"/>
      <c r="F102" s="5"/>
      <c r="G102" s="5"/>
      <c r="H102" s="5"/>
      <c r="I102" s="5"/>
      <c r="J102" s="10"/>
      <c r="K102" s="10"/>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c r="IW102" s="23"/>
      <c r="IX102" s="23"/>
      <c r="IY102" s="23"/>
      <c r="IZ102" s="23"/>
      <c r="JA102" s="23"/>
      <c r="JB102" s="23"/>
      <c r="JC102" s="23"/>
      <c r="JD102" s="23"/>
      <c r="JE102" s="23"/>
      <c r="JF102" s="23"/>
      <c r="JG102" s="23"/>
      <c r="JH102" s="23"/>
      <c r="JI102" s="23"/>
      <c r="JJ102" s="23"/>
      <c r="JK102" s="23"/>
      <c r="JL102" s="23"/>
      <c r="JM102" s="23"/>
      <c r="JN102" s="23"/>
      <c r="JO102" s="23"/>
      <c r="JP102" s="23"/>
      <c r="JQ102" s="23"/>
      <c r="JR102" s="23"/>
      <c r="JS102" s="23"/>
      <c r="JT102" s="23"/>
      <c r="JU102" s="23"/>
      <c r="JV102" s="23"/>
      <c r="JW102" s="23"/>
      <c r="JX102" s="23"/>
      <c r="JY102" s="23"/>
      <c r="JZ102" s="23"/>
      <c r="KA102" s="23"/>
      <c r="KB102" s="23"/>
      <c r="KC102" s="23"/>
      <c r="KD102" s="23"/>
      <c r="KE102" s="23"/>
      <c r="KF102" s="23"/>
      <c r="KG102" s="23"/>
      <c r="KH102" s="23"/>
      <c r="KI102" s="23"/>
      <c r="KJ102" s="23"/>
      <c r="KK102" s="23"/>
      <c r="KL102" s="23"/>
      <c r="KM102" s="23"/>
      <c r="KN102" s="23"/>
      <c r="KO102" s="23"/>
      <c r="KP102" s="23"/>
      <c r="KQ102" s="23"/>
      <c r="KR102" s="23"/>
      <c r="KS102" s="23"/>
      <c r="KT102" s="23"/>
      <c r="KU102" s="23"/>
      <c r="KV102" s="23"/>
      <c r="KW102" s="23"/>
      <c r="KX102" s="23"/>
      <c r="KY102" s="23"/>
      <c r="KZ102" s="23"/>
      <c r="LA102" s="23"/>
      <c r="LB102" s="23"/>
      <c r="LC102" s="23"/>
      <c r="LD102" s="23"/>
      <c r="LE102" s="23"/>
      <c r="LF102" s="23"/>
      <c r="LG102" s="23"/>
      <c r="LH102" s="23"/>
      <c r="LI102" s="23"/>
      <c r="LJ102" s="23"/>
      <c r="LK102" s="23"/>
      <c r="LL102" s="23"/>
      <c r="LM102" s="23"/>
      <c r="LN102" s="23"/>
      <c r="LO102" s="23"/>
      <c r="LP102" s="23"/>
      <c r="LQ102" s="23"/>
      <c r="LR102" s="23"/>
      <c r="LS102" s="23"/>
      <c r="LT102" s="23"/>
      <c r="LU102" s="23"/>
      <c r="LV102" s="23"/>
      <c r="LW102" s="23"/>
      <c r="LX102" s="23"/>
      <c r="LY102" s="23"/>
      <c r="LZ102" s="23"/>
      <c r="MA102" s="23"/>
      <c r="MB102" s="23"/>
      <c r="MC102" s="23"/>
      <c r="MD102" s="23"/>
      <c r="ME102" s="23"/>
      <c r="MF102" s="23"/>
      <c r="MG102" s="23"/>
      <c r="MH102" s="23"/>
      <c r="MI102" s="23"/>
      <c r="MJ102" s="23"/>
      <c r="MK102" s="23"/>
      <c r="ML102" s="23"/>
      <c r="MM102" s="23"/>
      <c r="MN102" s="23"/>
      <c r="MO102" s="23"/>
      <c r="MP102" s="23"/>
      <c r="MQ102" s="23"/>
      <c r="MR102" s="23"/>
      <c r="MS102" s="23"/>
      <c r="MT102" s="23"/>
      <c r="MU102" s="23"/>
      <c r="MV102" s="23"/>
      <c r="MW102" s="23"/>
      <c r="MX102" s="23"/>
      <c r="MY102" s="23"/>
      <c r="MZ102" s="23"/>
      <c r="NA102" s="23"/>
      <c r="NB102" s="23"/>
      <c r="NC102" s="23"/>
      <c r="ND102" s="23"/>
      <c r="NE102" s="23"/>
      <c r="NF102" s="23"/>
      <c r="NG102" s="23"/>
      <c r="NH102" s="23"/>
      <c r="NI102" s="23"/>
      <c r="NJ102" s="23"/>
      <c r="NK102" s="23"/>
      <c r="NL102" s="23"/>
      <c r="NM102" s="23"/>
      <c r="NN102" s="23"/>
      <c r="NO102" s="23"/>
      <c r="NP102" s="23"/>
      <c r="NQ102" s="23"/>
      <c r="NR102" s="23"/>
      <c r="NS102" s="23"/>
      <c r="NT102" s="23"/>
      <c r="NU102" s="23"/>
      <c r="NV102" s="23"/>
      <c r="NW102" s="23"/>
      <c r="NX102" s="23"/>
      <c r="NY102" s="23"/>
      <c r="NZ102" s="23"/>
      <c r="OA102" s="23"/>
      <c r="OB102" s="23"/>
      <c r="OC102" s="23"/>
      <c r="OD102" s="23"/>
      <c r="OE102" s="23"/>
      <c r="OF102" s="23"/>
      <c r="OG102" s="23"/>
      <c r="OH102" s="23"/>
      <c r="OI102" s="23"/>
      <c r="OJ102" s="23"/>
      <c r="OK102" s="23"/>
      <c r="OL102" s="23"/>
      <c r="OM102" s="23"/>
      <c r="ON102" s="23"/>
      <c r="OO102" s="23"/>
      <c r="OP102" s="23"/>
      <c r="OQ102" s="23"/>
      <c r="OR102" s="23"/>
      <c r="OS102" s="23"/>
      <c r="OT102" s="23"/>
      <c r="OU102" s="23"/>
      <c r="OV102" s="23"/>
      <c r="OW102" s="23"/>
    </row>
    <row r="103" spans="1:413" ht="50.1" customHeight="1" thickBot="1">
      <c r="A103" s="2225" t="s">
        <v>170</v>
      </c>
      <c r="B103" s="2136" t="s">
        <v>113</v>
      </c>
      <c r="C103" s="2186" t="s">
        <v>98</v>
      </c>
      <c r="D103" s="2187"/>
      <c r="E103" s="2187"/>
      <c r="F103" s="2187"/>
      <c r="G103" s="2187"/>
      <c r="H103" s="2187"/>
      <c r="I103" s="2187"/>
      <c r="J103" s="2187"/>
      <c r="K103" s="2188"/>
    </row>
    <row r="104" spans="1:413" ht="30" customHeight="1" thickBot="1">
      <c r="A104" s="2225"/>
      <c r="B104" s="2137"/>
      <c r="C104" s="2176" t="s">
        <v>21</v>
      </c>
      <c r="D104" s="2229"/>
      <c r="E104" s="2177"/>
      <c r="F104" s="2230" t="s">
        <v>103</v>
      </c>
      <c r="G104" s="2231"/>
      <c r="H104" s="2231"/>
      <c r="I104" s="2231"/>
      <c r="J104" s="2231"/>
      <c r="K104" s="2232"/>
    </row>
    <row r="105" spans="1:413" ht="30" customHeight="1">
      <c r="A105" s="2225"/>
      <c r="B105" s="2137"/>
      <c r="C105" s="2239" t="s">
        <v>104</v>
      </c>
      <c r="D105" s="2240"/>
      <c r="E105" s="2241"/>
      <c r="F105" s="2242" t="s">
        <v>108</v>
      </c>
      <c r="G105" s="2243"/>
      <c r="H105" s="2243"/>
      <c r="I105" s="2243"/>
      <c r="J105" s="2243"/>
      <c r="K105" s="2244"/>
    </row>
    <row r="106" spans="1:413" ht="24.95" customHeight="1">
      <c r="A106" s="2225"/>
      <c r="B106" s="2137"/>
      <c r="C106" s="2245" t="s">
        <v>105</v>
      </c>
      <c r="D106" s="2246"/>
      <c r="E106" s="2159"/>
      <c r="F106" s="2236" t="s">
        <v>109</v>
      </c>
      <c r="G106" s="2237"/>
      <c r="H106" s="2237"/>
      <c r="I106" s="2237"/>
      <c r="J106" s="2237"/>
      <c r="K106" s="2238"/>
    </row>
    <row r="107" spans="1:413" ht="24.95" customHeight="1">
      <c r="A107" s="2225"/>
      <c r="B107" s="2137"/>
      <c r="C107" s="2247" t="s">
        <v>95</v>
      </c>
      <c r="D107" s="2248"/>
      <c r="E107" s="2161"/>
      <c r="F107" s="2236" t="s">
        <v>110</v>
      </c>
      <c r="G107" s="2237"/>
      <c r="H107" s="2237"/>
      <c r="I107" s="2237"/>
      <c r="J107" s="2237"/>
      <c r="K107" s="2238"/>
    </row>
    <row r="108" spans="1:413" ht="24.95" customHeight="1">
      <c r="A108" s="2225"/>
      <c r="B108" s="2137"/>
      <c r="C108" s="2233" t="s">
        <v>106</v>
      </c>
      <c r="D108" s="2234"/>
      <c r="E108" s="2235"/>
      <c r="F108" s="2236" t="s">
        <v>111</v>
      </c>
      <c r="G108" s="2237"/>
      <c r="H108" s="2237"/>
      <c r="I108" s="2237"/>
      <c r="J108" s="2237"/>
      <c r="K108" s="2238"/>
    </row>
    <row r="109" spans="1:413" ht="24.95" customHeight="1" thickBot="1">
      <c r="A109" s="2225"/>
      <c r="B109" s="2138"/>
      <c r="C109" s="2213" t="s">
        <v>107</v>
      </c>
      <c r="D109" s="2214"/>
      <c r="E109" s="2215"/>
      <c r="F109" s="2216" t="s">
        <v>112</v>
      </c>
      <c r="G109" s="2217"/>
      <c r="H109" s="2217"/>
      <c r="I109" s="2217"/>
      <c r="J109" s="2217"/>
      <c r="K109" s="2218"/>
    </row>
    <row r="110" spans="1:413" ht="15" customHeight="1"/>
    <row r="111" spans="1:413" s="6" customFormat="1" ht="24.95" customHeight="1">
      <c r="A111" s="25"/>
      <c r="B111" s="26"/>
      <c r="C111" s="27"/>
      <c r="D111" s="27"/>
      <c r="E111" s="24"/>
      <c r="F111" s="5"/>
      <c r="G111" s="5"/>
      <c r="H111" s="5"/>
      <c r="I111" s="5"/>
      <c r="J111" s="10"/>
      <c r="K111" s="10"/>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4"/>
      <c r="CT111" s="54"/>
      <c r="CU111" s="54"/>
      <c r="CV111" s="54"/>
      <c r="CW111" s="54"/>
      <c r="CX111" s="54"/>
      <c r="CY111" s="54"/>
      <c r="CZ111" s="54"/>
      <c r="DA111" s="54"/>
      <c r="DB111" s="54"/>
      <c r="DC111" s="54"/>
      <c r="DD111" s="54"/>
      <c r="DE111" s="54"/>
      <c r="DF111" s="54"/>
      <c r="DG111" s="54"/>
      <c r="DH111" s="54"/>
      <c r="DI111" s="54"/>
      <c r="DJ111" s="54"/>
      <c r="DK111" s="54"/>
      <c r="DL111" s="54"/>
      <c r="DM111" s="54"/>
      <c r="DN111" s="54"/>
      <c r="DO111" s="54"/>
      <c r="DP111" s="54"/>
      <c r="DQ111" s="54"/>
      <c r="DR111" s="54"/>
      <c r="DS111" s="54"/>
      <c r="DT111" s="54"/>
      <c r="DU111" s="54"/>
      <c r="DV111" s="54"/>
      <c r="DW111" s="54"/>
      <c r="DX111" s="54"/>
      <c r="DY111" s="54"/>
      <c r="DZ111" s="54"/>
      <c r="EA111" s="54"/>
      <c r="EB111" s="54"/>
      <c r="EC111" s="54"/>
      <c r="ED111" s="54"/>
      <c r="EE111" s="54"/>
      <c r="EF111" s="54"/>
      <c r="EG111" s="54"/>
      <c r="EH111" s="54"/>
      <c r="EI111" s="54"/>
      <c r="EJ111" s="54"/>
      <c r="EK111" s="54"/>
      <c r="EL111" s="54"/>
      <c r="EM111" s="54"/>
      <c r="EN111" s="54"/>
      <c r="EO111" s="54"/>
      <c r="EP111" s="54"/>
      <c r="EQ111" s="54"/>
      <c r="ER111" s="54"/>
      <c r="ES111" s="54"/>
      <c r="ET111" s="54"/>
      <c r="EU111" s="54"/>
      <c r="EV111" s="54"/>
      <c r="EW111" s="54"/>
      <c r="EX111" s="54"/>
      <c r="EY111" s="54"/>
      <c r="EZ111" s="54"/>
      <c r="FA111" s="54"/>
      <c r="FB111" s="54"/>
      <c r="FC111" s="54"/>
      <c r="FD111" s="54"/>
      <c r="FE111" s="54"/>
      <c r="FF111" s="54"/>
      <c r="FG111" s="54"/>
      <c r="FH111" s="54"/>
      <c r="FI111" s="54"/>
      <c r="FJ111" s="54"/>
      <c r="FK111" s="54"/>
      <c r="FL111" s="54"/>
      <c r="FM111" s="54"/>
      <c r="FN111" s="54"/>
      <c r="FO111" s="54"/>
      <c r="FP111" s="54"/>
      <c r="FQ111" s="54"/>
      <c r="FR111" s="54"/>
      <c r="FS111" s="54"/>
      <c r="FT111" s="54"/>
      <c r="FU111" s="54"/>
      <c r="FV111" s="54"/>
      <c r="FW111" s="54"/>
      <c r="FX111" s="54"/>
      <c r="FY111" s="54"/>
      <c r="FZ111" s="54"/>
      <c r="GA111" s="54"/>
      <c r="GB111" s="54"/>
      <c r="GC111" s="54"/>
      <c r="GD111" s="54"/>
      <c r="GE111" s="54"/>
      <c r="GF111" s="54"/>
      <c r="GG111" s="54"/>
      <c r="GH111" s="54"/>
      <c r="GI111" s="54"/>
      <c r="GJ111" s="54"/>
      <c r="GK111" s="54"/>
      <c r="GL111" s="54"/>
      <c r="GM111" s="54"/>
      <c r="GN111" s="54"/>
      <c r="GO111" s="54"/>
      <c r="GP111" s="54"/>
      <c r="GQ111" s="54"/>
      <c r="GR111" s="54"/>
      <c r="GS111" s="54"/>
      <c r="GT111" s="54"/>
      <c r="GU111" s="54"/>
      <c r="GV111" s="54"/>
      <c r="GW111" s="54"/>
      <c r="GX111" s="54"/>
      <c r="GY111" s="54"/>
      <c r="GZ111" s="54"/>
      <c r="HA111" s="54"/>
      <c r="HB111" s="54"/>
      <c r="HC111" s="54"/>
      <c r="HD111" s="54"/>
      <c r="HE111" s="54"/>
      <c r="HF111" s="54"/>
      <c r="HG111" s="54"/>
      <c r="HH111" s="54"/>
      <c r="HI111" s="54"/>
      <c r="HJ111" s="54"/>
      <c r="HK111" s="54"/>
      <c r="HL111" s="54"/>
      <c r="HM111" s="54"/>
      <c r="HN111" s="54"/>
      <c r="HO111" s="54"/>
      <c r="HP111" s="54"/>
      <c r="HQ111" s="54"/>
      <c r="HR111" s="54"/>
      <c r="HS111" s="54"/>
      <c r="HT111" s="54"/>
      <c r="HU111" s="54"/>
      <c r="HV111" s="54"/>
      <c r="HW111" s="54"/>
      <c r="HX111" s="54"/>
      <c r="HY111" s="54"/>
      <c r="HZ111" s="54"/>
      <c r="IA111" s="54"/>
      <c r="IB111" s="54"/>
      <c r="IC111" s="54"/>
      <c r="ID111" s="54"/>
      <c r="IE111" s="54"/>
      <c r="IF111" s="54"/>
      <c r="IG111" s="54"/>
      <c r="IH111" s="54"/>
      <c r="II111" s="54"/>
      <c r="IJ111" s="54"/>
      <c r="IK111" s="54"/>
      <c r="IL111" s="54"/>
      <c r="IM111" s="54"/>
      <c r="IN111" s="54"/>
      <c r="IO111" s="54"/>
      <c r="IP111" s="54"/>
      <c r="IQ111" s="54"/>
      <c r="IR111" s="54"/>
      <c r="IS111" s="54"/>
      <c r="IT111" s="54"/>
      <c r="IU111" s="54"/>
      <c r="IV111" s="54"/>
      <c r="IW111" s="54"/>
      <c r="IX111" s="54"/>
      <c r="IY111" s="54"/>
      <c r="IZ111" s="54"/>
      <c r="JA111" s="54"/>
      <c r="JB111" s="54"/>
      <c r="JC111" s="54"/>
      <c r="JD111" s="54"/>
      <c r="JE111" s="54"/>
      <c r="JF111" s="54"/>
      <c r="JG111" s="54"/>
      <c r="JH111" s="54"/>
      <c r="JI111" s="54"/>
      <c r="JJ111" s="54"/>
      <c r="JK111" s="54"/>
      <c r="JL111" s="54"/>
      <c r="JM111" s="54"/>
      <c r="JN111" s="54"/>
      <c r="JO111" s="54"/>
      <c r="JP111" s="54"/>
      <c r="JQ111" s="54"/>
      <c r="JR111" s="54"/>
      <c r="JS111" s="54"/>
      <c r="JT111" s="54"/>
      <c r="JU111" s="54"/>
      <c r="JV111" s="54"/>
      <c r="JW111" s="54"/>
      <c r="JX111" s="54"/>
      <c r="JY111" s="54"/>
      <c r="JZ111" s="54"/>
      <c r="KA111" s="54"/>
      <c r="KB111" s="54"/>
      <c r="KC111" s="54"/>
      <c r="KD111" s="54"/>
      <c r="KE111" s="54"/>
      <c r="KF111" s="54"/>
      <c r="KG111" s="54"/>
      <c r="KH111" s="54"/>
      <c r="KI111" s="54"/>
      <c r="KJ111" s="54"/>
      <c r="KK111" s="54"/>
      <c r="KL111" s="54"/>
      <c r="KM111" s="54"/>
      <c r="KN111" s="54"/>
      <c r="KO111" s="54"/>
      <c r="KP111" s="54"/>
      <c r="KQ111" s="54"/>
      <c r="KR111" s="54"/>
      <c r="KS111" s="54"/>
      <c r="KT111" s="54"/>
      <c r="KU111" s="54"/>
      <c r="KV111" s="54"/>
      <c r="KW111" s="54"/>
      <c r="KX111" s="54"/>
      <c r="KY111" s="54"/>
      <c r="KZ111" s="54"/>
      <c r="LA111" s="54"/>
      <c r="LB111" s="54"/>
      <c r="LC111" s="54"/>
      <c r="LD111" s="54"/>
      <c r="LE111" s="54"/>
      <c r="LF111" s="54"/>
      <c r="LG111" s="54"/>
      <c r="LH111" s="54"/>
      <c r="LI111" s="54"/>
      <c r="LJ111" s="54"/>
      <c r="LK111" s="54"/>
      <c r="LL111" s="54"/>
      <c r="LM111" s="54"/>
      <c r="LN111" s="54"/>
      <c r="LO111" s="54"/>
      <c r="LP111" s="54"/>
      <c r="LQ111" s="54"/>
      <c r="LR111" s="54"/>
      <c r="LS111" s="54"/>
      <c r="LT111" s="54"/>
      <c r="LU111" s="54"/>
      <c r="LV111" s="54"/>
      <c r="LW111" s="54"/>
      <c r="LX111" s="54"/>
      <c r="LY111" s="54"/>
      <c r="LZ111" s="54"/>
      <c r="MA111" s="54"/>
      <c r="MB111" s="54"/>
      <c r="MC111" s="54"/>
      <c r="MD111" s="54"/>
      <c r="ME111" s="54"/>
      <c r="MF111" s="54"/>
      <c r="MG111" s="54"/>
      <c r="MH111" s="54"/>
      <c r="MI111" s="54"/>
      <c r="MJ111" s="54"/>
      <c r="MK111" s="54"/>
      <c r="ML111" s="54"/>
      <c r="MM111" s="54"/>
      <c r="MN111" s="54"/>
      <c r="MO111" s="54"/>
      <c r="MP111" s="54"/>
      <c r="MQ111" s="54"/>
      <c r="MR111" s="54"/>
      <c r="MS111" s="54"/>
      <c r="MT111" s="54"/>
      <c r="MU111" s="54"/>
      <c r="MV111" s="54"/>
      <c r="MW111" s="54"/>
      <c r="MX111" s="54"/>
      <c r="MY111" s="54"/>
      <c r="MZ111" s="54"/>
      <c r="NA111" s="54"/>
      <c r="NB111" s="54"/>
      <c r="NC111" s="54"/>
      <c r="ND111" s="54"/>
      <c r="NE111" s="54"/>
      <c r="NF111" s="54"/>
      <c r="NG111" s="54"/>
      <c r="NH111" s="54"/>
      <c r="NI111" s="54"/>
      <c r="NJ111" s="54"/>
      <c r="NK111" s="54"/>
      <c r="NL111" s="54"/>
      <c r="NM111" s="54"/>
      <c r="NN111" s="54"/>
      <c r="NO111" s="54"/>
      <c r="NP111" s="54"/>
      <c r="NQ111" s="54"/>
      <c r="NR111" s="54"/>
      <c r="NS111" s="54"/>
      <c r="NT111" s="54"/>
      <c r="NU111" s="54"/>
      <c r="NV111" s="54"/>
      <c r="NW111" s="54"/>
      <c r="NX111" s="54"/>
      <c r="NY111" s="54"/>
      <c r="NZ111" s="54"/>
      <c r="OA111" s="54"/>
      <c r="OB111" s="54"/>
      <c r="OC111" s="54"/>
      <c r="OD111" s="54"/>
      <c r="OE111" s="54"/>
      <c r="OF111" s="54"/>
      <c r="OG111" s="54"/>
      <c r="OH111" s="54"/>
      <c r="OI111" s="54"/>
      <c r="OJ111" s="54"/>
      <c r="OK111" s="54"/>
      <c r="OL111" s="54"/>
      <c r="OM111" s="54"/>
      <c r="ON111" s="54"/>
      <c r="OO111" s="54"/>
      <c r="OP111" s="54"/>
      <c r="OQ111" s="54"/>
      <c r="OR111" s="54"/>
      <c r="OS111" s="54"/>
      <c r="OT111" s="54"/>
      <c r="OU111" s="54"/>
      <c r="OV111" s="54"/>
      <c r="OW111" s="54"/>
    </row>
    <row r="112" spans="1:413" s="6" customFormat="1" ht="24.95" customHeight="1">
      <c r="A112" s="25"/>
      <c r="B112" s="26"/>
      <c r="C112" s="27"/>
      <c r="D112" s="27"/>
      <c r="E112" s="24"/>
      <c r="F112" s="5"/>
      <c r="G112" s="5"/>
      <c r="H112" s="5"/>
      <c r="I112" s="5"/>
      <c r="J112" s="10"/>
      <c r="K112" s="10"/>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54"/>
      <c r="DI112" s="54"/>
      <c r="DJ112" s="54"/>
      <c r="DK112" s="54"/>
      <c r="DL112" s="54"/>
      <c r="DM112" s="54"/>
      <c r="DN112" s="54"/>
      <c r="DO112" s="54"/>
      <c r="DP112" s="54"/>
      <c r="DQ112" s="54"/>
      <c r="DR112" s="54"/>
      <c r="DS112" s="54"/>
      <c r="DT112" s="54"/>
      <c r="DU112" s="54"/>
      <c r="DV112" s="54"/>
      <c r="DW112" s="54"/>
      <c r="DX112" s="54"/>
      <c r="DY112" s="54"/>
      <c r="DZ112" s="54"/>
      <c r="EA112" s="54"/>
      <c r="EB112" s="54"/>
      <c r="EC112" s="54"/>
      <c r="ED112" s="54"/>
      <c r="EE112" s="54"/>
      <c r="EF112" s="54"/>
      <c r="EG112" s="54"/>
      <c r="EH112" s="54"/>
      <c r="EI112" s="54"/>
      <c r="EJ112" s="54"/>
      <c r="EK112" s="54"/>
      <c r="EL112" s="54"/>
      <c r="EM112" s="54"/>
      <c r="EN112" s="54"/>
      <c r="EO112" s="54"/>
      <c r="EP112" s="54"/>
      <c r="EQ112" s="54"/>
      <c r="ER112" s="54"/>
      <c r="ES112" s="54"/>
      <c r="ET112" s="54"/>
      <c r="EU112" s="54"/>
      <c r="EV112" s="54"/>
      <c r="EW112" s="54"/>
      <c r="EX112" s="54"/>
      <c r="EY112" s="54"/>
      <c r="EZ112" s="54"/>
      <c r="FA112" s="54"/>
      <c r="FB112" s="54"/>
      <c r="FC112" s="54"/>
      <c r="FD112" s="54"/>
      <c r="FE112" s="54"/>
      <c r="FF112" s="54"/>
      <c r="FG112" s="54"/>
      <c r="FH112" s="54"/>
      <c r="FI112" s="54"/>
      <c r="FJ112" s="54"/>
      <c r="FK112" s="54"/>
      <c r="FL112" s="54"/>
      <c r="FM112" s="54"/>
      <c r="FN112" s="54"/>
      <c r="FO112" s="54"/>
      <c r="FP112" s="54"/>
      <c r="FQ112" s="54"/>
      <c r="FR112" s="54"/>
      <c r="FS112" s="54"/>
      <c r="FT112" s="54"/>
      <c r="FU112" s="54"/>
      <c r="FV112" s="54"/>
      <c r="FW112" s="54"/>
      <c r="FX112" s="54"/>
      <c r="FY112" s="54"/>
      <c r="FZ112" s="54"/>
      <c r="GA112" s="54"/>
      <c r="GB112" s="54"/>
      <c r="GC112" s="54"/>
      <c r="GD112" s="54"/>
      <c r="GE112" s="54"/>
      <c r="GF112" s="54"/>
      <c r="GG112" s="54"/>
      <c r="GH112" s="54"/>
      <c r="GI112" s="54"/>
      <c r="GJ112" s="54"/>
      <c r="GK112" s="54"/>
      <c r="GL112" s="54"/>
      <c r="GM112" s="54"/>
      <c r="GN112" s="54"/>
      <c r="GO112" s="54"/>
      <c r="GP112" s="54"/>
      <c r="GQ112" s="54"/>
      <c r="GR112" s="54"/>
      <c r="GS112" s="54"/>
      <c r="GT112" s="54"/>
      <c r="GU112" s="54"/>
      <c r="GV112" s="54"/>
      <c r="GW112" s="54"/>
      <c r="GX112" s="54"/>
      <c r="GY112" s="54"/>
      <c r="GZ112" s="54"/>
      <c r="HA112" s="54"/>
      <c r="HB112" s="54"/>
      <c r="HC112" s="54"/>
      <c r="HD112" s="54"/>
      <c r="HE112" s="54"/>
      <c r="HF112" s="54"/>
      <c r="HG112" s="54"/>
      <c r="HH112" s="54"/>
      <c r="HI112" s="54"/>
      <c r="HJ112" s="54"/>
      <c r="HK112" s="54"/>
      <c r="HL112" s="54"/>
      <c r="HM112" s="54"/>
      <c r="HN112" s="54"/>
      <c r="HO112" s="54"/>
      <c r="HP112" s="54"/>
      <c r="HQ112" s="54"/>
      <c r="HR112" s="54"/>
      <c r="HS112" s="54"/>
      <c r="HT112" s="54"/>
      <c r="HU112" s="54"/>
      <c r="HV112" s="54"/>
      <c r="HW112" s="54"/>
      <c r="HX112" s="54"/>
      <c r="HY112" s="54"/>
      <c r="HZ112" s="54"/>
      <c r="IA112" s="54"/>
      <c r="IB112" s="54"/>
      <c r="IC112" s="54"/>
      <c r="ID112" s="54"/>
      <c r="IE112" s="54"/>
      <c r="IF112" s="54"/>
      <c r="IG112" s="54"/>
      <c r="IH112" s="54"/>
      <c r="II112" s="54"/>
      <c r="IJ112" s="54"/>
      <c r="IK112" s="54"/>
      <c r="IL112" s="54"/>
      <c r="IM112" s="54"/>
      <c r="IN112" s="54"/>
      <c r="IO112" s="54"/>
      <c r="IP112" s="54"/>
      <c r="IQ112" s="54"/>
      <c r="IR112" s="54"/>
      <c r="IS112" s="54"/>
      <c r="IT112" s="54"/>
      <c r="IU112" s="54"/>
      <c r="IV112" s="54"/>
      <c r="IW112" s="54"/>
      <c r="IX112" s="54"/>
      <c r="IY112" s="54"/>
      <c r="IZ112" s="54"/>
      <c r="JA112" s="54"/>
      <c r="JB112" s="54"/>
      <c r="JC112" s="54"/>
      <c r="JD112" s="54"/>
      <c r="JE112" s="54"/>
      <c r="JF112" s="54"/>
      <c r="JG112" s="54"/>
      <c r="JH112" s="54"/>
      <c r="JI112" s="54"/>
      <c r="JJ112" s="54"/>
      <c r="JK112" s="54"/>
      <c r="JL112" s="54"/>
      <c r="JM112" s="54"/>
      <c r="JN112" s="54"/>
      <c r="JO112" s="54"/>
      <c r="JP112" s="54"/>
      <c r="JQ112" s="54"/>
      <c r="JR112" s="54"/>
      <c r="JS112" s="54"/>
      <c r="JT112" s="54"/>
      <c r="JU112" s="54"/>
      <c r="JV112" s="54"/>
      <c r="JW112" s="54"/>
      <c r="JX112" s="54"/>
      <c r="JY112" s="54"/>
      <c r="JZ112" s="54"/>
      <c r="KA112" s="54"/>
      <c r="KB112" s="54"/>
      <c r="KC112" s="54"/>
      <c r="KD112" s="54"/>
      <c r="KE112" s="54"/>
      <c r="KF112" s="54"/>
      <c r="KG112" s="54"/>
      <c r="KH112" s="54"/>
      <c r="KI112" s="54"/>
      <c r="KJ112" s="54"/>
      <c r="KK112" s="54"/>
      <c r="KL112" s="54"/>
      <c r="KM112" s="54"/>
      <c r="KN112" s="54"/>
      <c r="KO112" s="54"/>
      <c r="KP112" s="54"/>
      <c r="KQ112" s="54"/>
      <c r="KR112" s="54"/>
      <c r="KS112" s="54"/>
      <c r="KT112" s="54"/>
      <c r="KU112" s="54"/>
      <c r="KV112" s="54"/>
      <c r="KW112" s="54"/>
      <c r="KX112" s="54"/>
      <c r="KY112" s="54"/>
      <c r="KZ112" s="54"/>
      <c r="LA112" s="54"/>
      <c r="LB112" s="54"/>
      <c r="LC112" s="54"/>
      <c r="LD112" s="54"/>
      <c r="LE112" s="54"/>
      <c r="LF112" s="54"/>
      <c r="LG112" s="54"/>
      <c r="LH112" s="54"/>
      <c r="LI112" s="54"/>
      <c r="LJ112" s="54"/>
      <c r="LK112" s="54"/>
      <c r="LL112" s="54"/>
      <c r="LM112" s="54"/>
      <c r="LN112" s="54"/>
      <c r="LO112" s="54"/>
      <c r="LP112" s="54"/>
      <c r="LQ112" s="54"/>
      <c r="LR112" s="54"/>
      <c r="LS112" s="54"/>
      <c r="LT112" s="54"/>
      <c r="LU112" s="54"/>
      <c r="LV112" s="54"/>
      <c r="LW112" s="54"/>
      <c r="LX112" s="54"/>
      <c r="LY112" s="54"/>
      <c r="LZ112" s="54"/>
      <c r="MA112" s="54"/>
      <c r="MB112" s="54"/>
      <c r="MC112" s="54"/>
      <c r="MD112" s="54"/>
      <c r="ME112" s="54"/>
      <c r="MF112" s="54"/>
      <c r="MG112" s="54"/>
      <c r="MH112" s="54"/>
      <c r="MI112" s="54"/>
      <c r="MJ112" s="54"/>
      <c r="MK112" s="54"/>
      <c r="ML112" s="54"/>
      <c r="MM112" s="54"/>
      <c r="MN112" s="54"/>
      <c r="MO112" s="54"/>
      <c r="MP112" s="54"/>
      <c r="MQ112" s="54"/>
      <c r="MR112" s="54"/>
      <c r="MS112" s="54"/>
      <c r="MT112" s="54"/>
      <c r="MU112" s="54"/>
      <c r="MV112" s="54"/>
      <c r="MW112" s="54"/>
      <c r="MX112" s="54"/>
      <c r="MY112" s="54"/>
      <c r="MZ112" s="54"/>
      <c r="NA112" s="54"/>
      <c r="NB112" s="54"/>
      <c r="NC112" s="54"/>
      <c r="ND112" s="54"/>
      <c r="NE112" s="54"/>
      <c r="NF112" s="54"/>
      <c r="NG112" s="54"/>
      <c r="NH112" s="54"/>
      <c r="NI112" s="54"/>
      <c r="NJ112" s="54"/>
      <c r="NK112" s="54"/>
      <c r="NL112" s="54"/>
      <c r="NM112" s="54"/>
      <c r="NN112" s="54"/>
      <c r="NO112" s="54"/>
      <c r="NP112" s="54"/>
      <c r="NQ112" s="54"/>
      <c r="NR112" s="54"/>
      <c r="NS112" s="54"/>
      <c r="NT112" s="54"/>
      <c r="NU112" s="54"/>
      <c r="NV112" s="54"/>
      <c r="NW112" s="54"/>
      <c r="NX112" s="54"/>
      <c r="NY112" s="54"/>
      <c r="NZ112" s="54"/>
      <c r="OA112" s="54"/>
      <c r="OB112" s="54"/>
      <c r="OC112" s="54"/>
      <c r="OD112" s="54"/>
      <c r="OE112" s="54"/>
      <c r="OF112" s="54"/>
      <c r="OG112" s="54"/>
      <c r="OH112" s="54"/>
      <c r="OI112" s="54"/>
      <c r="OJ112" s="54"/>
      <c r="OK112" s="54"/>
      <c r="OL112" s="54"/>
      <c r="OM112" s="54"/>
      <c r="ON112" s="54"/>
      <c r="OO112" s="54"/>
      <c r="OP112" s="54"/>
      <c r="OQ112" s="54"/>
      <c r="OR112" s="54"/>
      <c r="OS112" s="54"/>
      <c r="OT112" s="54"/>
      <c r="OU112" s="54"/>
      <c r="OV112" s="54"/>
      <c r="OW112" s="54"/>
    </row>
    <row r="113" spans="1:413" s="6" customFormat="1" ht="24.95" customHeight="1">
      <c r="A113" s="25"/>
      <c r="B113" s="26"/>
      <c r="C113" s="27"/>
      <c r="D113" s="27"/>
      <c r="E113" s="24"/>
      <c r="F113" s="5"/>
      <c r="G113" s="5"/>
      <c r="H113" s="5"/>
      <c r="I113" s="5"/>
      <c r="J113" s="10"/>
      <c r="K113" s="10"/>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c r="DA113" s="54"/>
      <c r="DB113" s="54"/>
      <c r="DC113" s="54"/>
      <c r="DD113" s="54"/>
      <c r="DE113" s="54"/>
      <c r="DF113" s="54"/>
      <c r="DG113" s="54"/>
      <c r="DH113" s="54"/>
      <c r="DI113" s="54"/>
      <c r="DJ113" s="54"/>
      <c r="DK113" s="54"/>
      <c r="DL113" s="54"/>
      <c r="DM113" s="54"/>
      <c r="DN113" s="54"/>
      <c r="DO113" s="54"/>
      <c r="DP113" s="54"/>
      <c r="DQ113" s="54"/>
      <c r="DR113" s="54"/>
      <c r="DS113" s="54"/>
      <c r="DT113" s="54"/>
      <c r="DU113" s="54"/>
      <c r="DV113" s="54"/>
      <c r="DW113" s="54"/>
      <c r="DX113" s="54"/>
      <c r="DY113" s="54"/>
      <c r="DZ113" s="54"/>
      <c r="EA113" s="54"/>
      <c r="EB113" s="54"/>
      <c r="EC113" s="54"/>
      <c r="ED113" s="54"/>
      <c r="EE113" s="54"/>
      <c r="EF113" s="54"/>
      <c r="EG113" s="54"/>
      <c r="EH113" s="54"/>
      <c r="EI113" s="54"/>
      <c r="EJ113" s="54"/>
      <c r="EK113" s="54"/>
      <c r="EL113" s="54"/>
      <c r="EM113" s="54"/>
      <c r="EN113" s="54"/>
      <c r="EO113" s="54"/>
      <c r="EP113" s="54"/>
      <c r="EQ113" s="54"/>
      <c r="ER113" s="54"/>
      <c r="ES113" s="54"/>
      <c r="ET113" s="54"/>
      <c r="EU113" s="54"/>
      <c r="EV113" s="54"/>
      <c r="EW113" s="54"/>
      <c r="EX113" s="54"/>
      <c r="EY113" s="54"/>
      <c r="EZ113" s="54"/>
      <c r="FA113" s="54"/>
      <c r="FB113" s="54"/>
      <c r="FC113" s="54"/>
      <c r="FD113" s="54"/>
      <c r="FE113" s="54"/>
      <c r="FF113" s="54"/>
      <c r="FG113" s="54"/>
      <c r="FH113" s="54"/>
      <c r="FI113" s="54"/>
      <c r="FJ113" s="54"/>
      <c r="FK113" s="54"/>
      <c r="FL113" s="54"/>
      <c r="FM113" s="54"/>
      <c r="FN113" s="54"/>
      <c r="FO113" s="54"/>
      <c r="FP113" s="54"/>
      <c r="FQ113" s="54"/>
      <c r="FR113" s="54"/>
      <c r="FS113" s="54"/>
      <c r="FT113" s="54"/>
      <c r="FU113" s="54"/>
      <c r="FV113" s="54"/>
      <c r="FW113" s="54"/>
      <c r="FX113" s="54"/>
      <c r="FY113" s="54"/>
      <c r="FZ113" s="54"/>
      <c r="GA113" s="54"/>
      <c r="GB113" s="54"/>
      <c r="GC113" s="54"/>
      <c r="GD113" s="54"/>
      <c r="GE113" s="54"/>
      <c r="GF113" s="54"/>
      <c r="GG113" s="54"/>
      <c r="GH113" s="54"/>
      <c r="GI113" s="54"/>
      <c r="GJ113" s="54"/>
      <c r="GK113" s="54"/>
      <c r="GL113" s="54"/>
      <c r="GM113" s="54"/>
      <c r="GN113" s="54"/>
      <c r="GO113" s="54"/>
      <c r="GP113" s="54"/>
      <c r="GQ113" s="54"/>
      <c r="GR113" s="54"/>
      <c r="GS113" s="54"/>
      <c r="GT113" s="54"/>
      <c r="GU113" s="54"/>
      <c r="GV113" s="54"/>
      <c r="GW113" s="54"/>
      <c r="GX113" s="54"/>
      <c r="GY113" s="54"/>
      <c r="GZ113" s="54"/>
      <c r="HA113" s="54"/>
      <c r="HB113" s="54"/>
      <c r="HC113" s="54"/>
      <c r="HD113" s="54"/>
      <c r="HE113" s="54"/>
      <c r="HF113" s="54"/>
      <c r="HG113" s="54"/>
      <c r="HH113" s="54"/>
      <c r="HI113" s="54"/>
      <c r="HJ113" s="54"/>
      <c r="HK113" s="54"/>
      <c r="HL113" s="54"/>
      <c r="HM113" s="54"/>
      <c r="HN113" s="54"/>
      <c r="HO113" s="54"/>
      <c r="HP113" s="54"/>
      <c r="HQ113" s="54"/>
      <c r="HR113" s="54"/>
      <c r="HS113" s="54"/>
      <c r="HT113" s="54"/>
      <c r="HU113" s="54"/>
      <c r="HV113" s="54"/>
      <c r="HW113" s="54"/>
      <c r="HX113" s="54"/>
      <c r="HY113" s="54"/>
      <c r="HZ113" s="54"/>
      <c r="IA113" s="54"/>
      <c r="IB113" s="54"/>
      <c r="IC113" s="54"/>
      <c r="ID113" s="54"/>
      <c r="IE113" s="54"/>
      <c r="IF113" s="54"/>
      <c r="IG113" s="54"/>
      <c r="IH113" s="54"/>
      <c r="II113" s="54"/>
      <c r="IJ113" s="54"/>
      <c r="IK113" s="54"/>
      <c r="IL113" s="54"/>
      <c r="IM113" s="54"/>
      <c r="IN113" s="54"/>
      <c r="IO113" s="54"/>
      <c r="IP113" s="54"/>
      <c r="IQ113" s="54"/>
      <c r="IR113" s="54"/>
      <c r="IS113" s="54"/>
      <c r="IT113" s="54"/>
      <c r="IU113" s="54"/>
      <c r="IV113" s="54"/>
      <c r="IW113" s="54"/>
      <c r="IX113" s="54"/>
      <c r="IY113" s="54"/>
      <c r="IZ113" s="54"/>
      <c r="JA113" s="54"/>
      <c r="JB113" s="54"/>
      <c r="JC113" s="54"/>
      <c r="JD113" s="54"/>
      <c r="JE113" s="54"/>
      <c r="JF113" s="54"/>
      <c r="JG113" s="54"/>
      <c r="JH113" s="54"/>
      <c r="JI113" s="54"/>
      <c r="JJ113" s="54"/>
      <c r="JK113" s="54"/>
      <c r="JL113" s="54"/>
      <c r="JM113" s="54"/>
      <c r="JN113" s="54"/>
      <c r="JO113" s="54"/>
      <c r="JP113" s="54"/>
      <c r="JQ113" s="54"/>
      <c r="JR113" s="54"/>
      <c r="JS113" s="54"/>
      <c r="JT113" s="54"/>
      <c r="JU113" s="54"/>
      <c r="JV113" s="54"/>
      <c r="JW113" s="54"/>
      <c r="JX113" s="54"/>
      <c r="JY113" s="54"/>
      <c r="JZ113" s="54"/>
      <c r="KA113" s="54"/>
      <c r="KB113" s="54"/>
      <c r="KC113" s="54"/>
      <c r="KD113" s="54"/>
      <c r="KE113" s="54"/>
      <c r="KF113" s="54"/>
      <c r="KG113" s="54"/>
      <c r="KH113" s="54"/>
      <c r="KI113" s="54"/>
      <c r="KJ113" s="54"/>
      <c r="KK113" s="54"/>
      <c r="KL113" s="54"/>
      <c r="KM113" s="54"/>
      <c r="KN113" s="54"/>
      <c r="KO113" s="54"/>
      <c r="KP113" s="54"/>
      <c r="KQ113" s="54"/>
      <c r="KR113" s="54"/>
      <c r="KS113" s="54"/>
      <c r="KT113" s="54"/>
      <c r="KU113" s="54"/>
      <c r="KV113" s="54"/>
      <c r="KW113" s="54"/>
      <c r="KX113" s="54"/>
      <c r="KY113" s="54"/>
      <c r="KZ113" s="54"/>
      <c r="LA113" s="54"/>
      <c r="LB113" s="54"/>
      <c r="LC113" s="54"/>
      <c r="LD113" s="54"/>
      <c r="LE113" s="54"/>
      <c r="LF113" s="54"/>
      <c r="LG113" s="54"/>
      <c r="LH113" s="54"/>
      <c r="LI113" s="54"/>
      <c r="LJ113" s="54"/>
      <c r="LK113" s="54"/>
      <c r="LL113" s="54"/>
      <c r="LM113" s="54"/>
      <c r="LN113" s="54"/>
      <c r="LO113" s="54"/>
      <c r="LP113" s="54"/>
      <c r="LQ113" s="54"/>
      <c r="LR113" s="54"/>
      <c r="LS113" s="54"/>
      <c r="LT113" s="54"/>
      <c r="LU113" s="54"/>
      <c r="LV113" s="54"/>
      <c r="LW113" s="54"/>
      <c r="LX113" s="54"/>
      <c r="LY113" s="54"/>
      <c r="LZ113" s="54"/>
      <c r="MA113" s="54"/>
      <c r="MB113" s="54"/>
      <c r="MC113" s="54"/>
      <c r="MD113" s="54"/>
      <c r="ME113" s="54"/>
      <c r="MF113" s="54"/>
      <c r="MG113" s="54"/>
      <c r="MH113" s="54"/>
      <c r="MI113" s="54"/>
      <c r="MJ113" s="54"/>
      <c r="MK113" s="54"/>
      <c r="ML113" s="54"/>
      <c r="MM113" s="54"/>
      <c r="MN113" s="54"/>
      <c r="MO113" s="54"/>
      <c r="MP113" s="54"/>
      <c r="MQ113" s="54"/>
      <c r="MR113" s="54"/>
      <c r="MS113" s="54"/>
      <c r="MT113" s="54"/>
      <c r="MU113" s="54"/>
      <c r="MV113" s="54"/>
      <c r="MW113" s="54"/>
      <c r="MX113" s="54"/>
      <c r="MY113" s="54"/>
      <c r="MZ113" s="54"/>
      <c r="NA113" s="54"/>
      <c r="NB113" s="54"/>
      <c r="NC113" s="54"/>
      <c r="ND113" s="54"/>
      <c r="NE113" s="54"/>
      <c r="NF113" s="54"/>
      <c r="NG113" s="54"/>
      <c r="NH113" s="54"/>
      <c r="NI113" s="54"/>
      <c r="NJ113" s="54"/>
      <c r="NK113" s="54"/>
      <c r="NL113" s="54"/>
      <c r="NM113" s="54"/>
      <c r="NN113" s="54"/>
      <c r="NO113" s="54"/>
      <c r="NP113" s="54"/>
      <c r="NQ113" s="54"/>
      <c r="NR113" s="54"/>
      <c r="NS113" s="54"/>
      <c r="NT113" s="54"/>
      <c r="NU113" s="54"/>
      <c r="NV113" s="54"/>
      <c r="NW113" s="54"/>
      <c r="NX113" s="54"/>
      <c r="NY113" s="54"/>
      <c r="NZ113" s="54"/>
      <c r="OA113" s="54"/>
      <c r="OB113" s="54"/>
      <c r="OC113" s="54"/>
      <c r="OD113" s="54"/>
      <c r="OE113" s="54"/>
      <c r="OF113" s="54"/>
      <c r="OG113" s="54"/>
      <c r="OH113" s="54"/>
      <c r="OI113" s="54"/>
      <c r="OJ113" s="54"/>
      <c r="OK113" s="54"/>
      <c r="OL113" s="54"/>
      <c r="OM113" s="54"/>
      <c r="ON113" s="54"/>
      <c r="OO113" s="54"/>
      <c r="OP113" s="54"/>
      <c r="OQ113" s="54"/>
      <c r="OR113" s="54"/>
      <c r="OS113" s="54"/>
      <c r="OT113" s="54"/>
      <c r="OU113" s="54"/>
      <c r="OV113" s="54"/>
      <c r="OW113" s="54"/>
    </row>
    <row r="114" spans="1:413" ht="50.1" customHeight="1">
      <c r="A114" s="2187" t="s">
        <v>120</v>
      </c>
      <c r="B114" s="2187"/>
      <c r="C114" s="2187"/>
      <c r="D114" s="2187"/>
      <c r="E114" s="2187"/>
      <c r="F114" s="2187"/>
      <c r="G114" s="2187"/>
      <c r="H114" s="2187"/>
      <c r="I114" s="2187"/>
      <c r="J114" s="2187"/>
      <c r="K114" s="2188"/>
    </row>
    <row r="115" spans="1:413" ht="30" customHeight="1">
      <c r="A115" s="2185" t="s">
        <v>172</v>
      </c>
      <c r="B115" s="2219" t="s">
        <v>206</v>
      </c>
      <c r="C115" s="65"/>
      <c r="D115" s="2221" t="s">
        <v>121</v>
      </c>
      <c r="E115" s="2222"/>
      <c r="F115" s="2222"/>
      <c r="G115" s="2222"/>
      <c r="H115" s="2222"/>
      <c r="I115" s="2222"/>
      <c r="J115" s="2222"/>
      <c r="K115" s="2223"/>
    </row>
    <row r="116" spans="1:413" ht="24.95" customHeight="1">
      <c r="A116" s="2185"/>
      <c r="B116" s="2219"/>
      <c r="C116" s="66">
        <v>0</v>
      </c>
      <c r="D116" s="2224" t="s">
        <v>129</v>
      </c>
      <c r="E116" s="2224"/>
      <c r="F116" s="2224"/>
      <c r="G116" s="2224"/>
      <c r="H116" s="2224"/>
      <c r="I116" s="2224"/>
      <c r="J116" s="2224"/>
      <c r="K116" s="2224"/>
    </row>
    <row r="117" spans="1:413" ht="24.95" customHeight="1">
      <c r="A117" s="2185"/>
      <c r="B117" s="2219"/>
      <c r="C117" s="67">
        <v>2</v>
      </c>
      <c r="D117" s="2224" t="s">
        <v>130</v>
      </c>
      <c r="E117" s="2224"/>
      <c r="F117" s="2224"/>
      <c r="G117" s="2224"/>
      <c r="H117" s="2224"/>
      <c r="I117" s="2224"/>
      <c r="J117" s="2224"/>
      <c r="K117" s="2224"/>
    </row>
    <row r="118" spans="1:413" ht="24.95" customHeight="1">
      <c r="A118" s="2185"/>
      <c r="B118" s="2219"/>
      <c r="C118" s="67">
        <v>7</v>
      </c>
      <c r="D118" s="2224" t="s">
        <v>131</v>
      </c>
      <c r="E118" s="2224"/>
      <c r="F118" s="2224"/>
      <c r="G118" s="2224"/>
      <c r="H118" s="2224"/>
      <c r="I118" s="2224"/>
      <c r="J118" s="2224"/>
      <c r="K118" s="2224"/>
    </row>
    <row r="119" spans="1:413" ht="24.95" customHeight="1">
      <c r="A119" s="2185"/>
      <c r="B119" s="2219"/>
      <c r="C119" s="67">
        <v>15</v>
      </c>
      <c r="D119" s="2224" t="s">
        <v>132</v>
      </c>
      <c r="E119" s="2224"/>
      <c r="F119" s="2224"/>
      <c r="G119" s="2224"/>
      <c r="H119" s="2224"/>
      <c r="I119" s="2224"/>
      <c r="J119" s="2224"/>
      <c r="K119" s="2224"/>
    </row>
    <row r="120" spans="1:413" ht="24.95" customHeight="1">
      <c r="A120" s="2185"/>
      <c r="B120" s="2219"/>
      <c r="C120" s="64"/>
      <c r="D120" s="2226" t="s">
        <v>122</v>
      </c>
      <c r="E120" s="2227"/>
      <c r="F120" s="2227"/>
      <c r="G120" s="2227"/>
      <c r="H120" s="2227"/>
      <c r="I120" s="2227"/>
      <c r="J120" s="2227"/>
      <c r="K120" s="2228"/>
    </row>
    <row r="121" spans="1:413" ht="24.95" customHeight="1">
      <c r="A121" s="2185"/>
      <c r="B121" s="2219"/>
      <c r="C121" s="66">
        <v>0</v>
      </c>
      <c r="D121" s="2212" t="s">
        <v>124</v>
      </c>
      <c r="E121" s="2212"/>
      <c r="F121" s="2212"/>
      <c r="G121" s="2212"/>
      <c r="H121" s="2212"/>
      <c r="I121" s="2212"/>
      <c r="J121" s="2212"/>
      <c r="K121" s="2212"/>
    </row>
    <row r="122" spans="1:413" ht="24.95" customHeight="1">
      <c r="A122" s="2185"/>
      <c r="B122" s="2219"/>
      <c r="C122" s="28">
        <v>2</v>
      </c>
      <c r="D122" s="2212" t="s">
        <v>125</v>
      </c>
      <c r="E122" s="2212"/>
      <c r="F122" s="2212"/>
      <c r="G122" s="2212"/>
      <c r="H122" s="2212"/>
      <c r="I122" s="2212"/>
      <c r="J122" s="2212"/>
      <c r="K122" s="2212"/>
    </row>
    <row r="123" spans="1:413" ht="24.95" customHeight="1">
      <c r="A123" s="2185"/>
      <c r="B123" s="2219"/>
      <c r="C123" s="28">
        <v>5</v>
      </c>
      <c r="D123" s="2212" t="s">
        <v>126</v>
      </c>
      <c r="E123" s="2212"/>
      <c r="F123" s="2212"/>
      <c r="G123" s="2212"/>
      <c r="H123" s="2212"/>
      <c r="I123" s="2212"/>
      <c r="J123" s="2212"/>
      <c r="K123" s="2212"/>
    </row>
    <row r="124" spans="1:413" ht="24.95" customHeight="1">
      <c r="A124" s="2185"/>
      <c r="B124" s="2219"/>
      <c r="C124" s="28">
        <v>10</v>
      </c>
      <c r="D124" s="2212" t="s">
        <v>127</v>
      </c>
      <c r="E124" s="2212"/>
      <c r="F124" s="2212"/>
      <c r="G124" s="2212"/>
      <c r="H124" s="2212"/>
      <c r="I124" s="2212"/>
      <c r="J124" s="2212"/>
      <c r="K124" s="2212"/>
    </row>
    <row r="125" spans="1:413" ht="24.95" customHeight="1">
      <c r="A125" s="2185"/>
      <c r="B125" s="2219"/>
      <c r="C125" s="64"/>
      <c r="D125" s="2226" t="s">
        <v>123</v>
      </c>
      <c r="E125" s="2227"/>
      <c r="F125" s="2227"/>
      <c r="G125" s="2227"/>
      <c r="H125" s="2227"/>
      <c r="I125" s="2227"/>
      <c r="J125" s="2227"/>
      <c r="K125" s="2228"/>
    </row>
    <row r="126" spans="1:413" ht="24.95" customHeight="1">
      <c r="A126" s="2185"/>
      <c r="B126" s="2219"/>
      <c r="C126" s="66">
        <v>0</v>
      </c>
      <c r="D126" s="2212" t="s">
        <v>128</v>
      </c>
      <c r="E126" s="2212"/>
      <c r="F126" s="2212"/>
      <c r="G126" s="2212"/>
      <c r="H126" s="2212"/>
      <c r="I126" s="2212"/>
      <c r="J126" s="2212"/>
      <c r="K126" s="2212"/>
    </row>
    <row r="127" spans="1:413" ht="24.95" customHeight="1">
      <c r="A127" s="2185"/>
      <c r="B127" s="2219"/>
      <c r="C127" s="67">
        <v>2</v>
      </c>
      <c r="D127" s="2212" t="s">
        <v>133</v>
      </c>
      <c r="E127" s="2212"/>
      <c r="F127" s="2212"/>
      <c r="G127" s="2212"/>
      <c r="H127" s="2212"/>
      <c r="I127" s="2212"/>
      <c r="J127" s="2212"/>
      <c r="K127" s="2212"/>
    </row>
    <row r="128" spans="1:413" ht="24.95" customHeight="1">
      <c r="A128" s="2185"/>
      <c r="B128" s="2219"/>
      <c r="C128" s="67">
        <v>5</v>
      </c>
      <c r="D128" s="2212" t="s">
        <v>134</v>
      </c>
      <c r="E128" s="2212"/>
      <c r="F128" s="2212"/>
      <c r="G128" s="2212"/>
      <c r="H128" s="2212"/>
      <c r="I128" s="2212"/>
      <c r="J128" s="2212"/>
      <c r="K128" s="2212"/>
    </row>
    <row r="129" spans="1:13" ht="24.95" customHeight="1">
      <c r="A129" s="2185"/>
      <c r="B129" s="2220"/>
      <c r="C129" s="67">
        <v>10</v>
      </c>
      <c r="D129" s="2212" t="s">
        <v>135</v>
      </c>
      <c r="E129" s="2212"/>
      <c r="F129" s="2212"/>
      <c r="G129" s="2212"/>
      <c r="H129" s="2212"/>
      <c r="I129" s="2212"/>
      <c r="J129" s="2212"/>
      <c r="K129" s="2212"/>
    </row>
    <row r="130" spans="1:13">
      <c r="A130" s="2185"/>
      <c r="B130" s="2184"/>
      <c r="C130" s="2184"/>
      <c r="D130" s="2184"/>
      <c r="E130" s="2184"/>
      <c r="F130" s="2184"/>
      <c r="G130" s="2184"/>
      <c r="H130" s="2184"/>
      <c r="I130" s="2184"/>
      <c r="J130" s="2184"/>
      <c r="K130" s="2184"/>
    </row>
    <row r="132" spans="1:13" ht="15.75" thickBot="1"/>
    <row r="133" spans="1:13" ht="50.1" customHeight="1" thickBot="1">
      <c r="A133" s="2185" t="s">
        <v>187</v>
      </c>
      <c r="B133" s="2136" t="s">
        <v>118</v>
      </c>
      <c r="C133" s="2186" t="s">
        <v>173</v>
      </c>
      <c r="D133" s="2187"/>
      <c r="E133" s="2187"/>
      <c r="F133" s="2187"/>
      <c r="G133" s="2187"/>
      <c r="H133" s="2187"/>
      <c r="I133" s="2187"/>
      <c r="J133" s="2187"/>
      <c r="K133" s="2188"/>
    </row>
    <row r="134" spans="1:13" ht="30" customHeight="1" thickBot="1">
      <c r="A134" s="2185"/>
      <c r="B134" s="2137"/>
      <c r="C134" s="2189" t="s">
        <v>181</v>
      </c>
      <c r="D134" s="2190"/>
      <c r="E134" s="2190"/>
      <c r="F134" s="2191" t="s">
        <v>37</v>
      </c>
      <c r="G134" s="2192"/>
      <c r="H134" s="2192"/>
      <c r="I134" s="2193"/>
      <c r="J134" s="2118" t="s">
        <v>144</v>
      </c>
      <c r="K134" s="2120"/>
    </row>
    <row r="135" spans="1:13" ht="54" customHeight="1">
      <c r="A135" s="2185"/>
      <c r="B135" s="2137"/>
      <c r="C135" s="2194" t="s">
        <v>174</v>
      </c>
      <c r="D135" s="2195"/>
      <c r="E135" s="2196"/>
      <c r="F135" s="2194" t="s">
        <v>178</v>
      </c>
      <c r="G135" s="2195"/>
      <c r="H135" s="2195"/>
      <c r="I135" s="2197"/>
      <c r="J135" s="2198" t="s">
        <v>182</v>
      </c>
      <c r="K135" s="2199"/>
    </row>
    <row r="136" spans="1:13" ht="54" customHeight="1">
      <c r="A136" s="2185"/>
      <c r="B136" s="2137"/>
      <c r="C136" s="2200" t="s">
        <v>175</v>
      </c>
      <c r="D136" s="2201"/>
      <c r="E136" s="2158"/>
      <c r="F136" s="2200" t="s">
        <v>179</v>
      </c>
      <c r="G136" s="2201"/>
      <c r="H136" s="2201"/>
      <c r="I136" s="2202"/>
      <c r="J136" s="2203" t="s">
        <v>183</v>
      </c>
      <c r="K136" s="2204"/>
      <c r="L136" s="55"/>
      <c r="M136" s="55"/>
    </row>
    <row r="137" spans="1:13" ht="54" customHeight="1">
      <c r="A137" s="2185"/>
      <c r="B137" s="2137"/>
      <c r="C137" s="2205" t="s">
        <v>176</v>
      </c>
      <c r="D137" s="2206"/>
      <c r="E137" s="2160"/>
      <c r="F137" s="2205" t="s">
        <v>180</v>
      </c>
      <c r="G137" s="2206"/>
      <c r="H137" s="2206"/>
      <c r="I137" s="2207"/>
      <c r="J137" s="2203" t="s">
        <v>184</v>
      </c>
      <c r="K137" s="2204"/>
      <c r="L137" s="55"/>
      <c r="M137" s="55"/>
    </row>
    <row r="138" spans="1:13" ht="54" customHeight="1">
      <c r="A138" s="2185"/>
      <c r="B138" s="2137"/>
      <c r="C138" s="2208" t="s">
        <v>176</v>
      </c>
      <c r="D138" s="2209"/>
      <c r="E138" s="2210"/>
      <c r="F138" s="2208" t="s">
        <v>26</v>
      </c>
      <c r="G138" s="2209"/>
      <c r="H138" s="2209"/>
      <c r="I138" s="2211"/>
      <c r="J138" s="2203" t="s">
        <v>185</v>
      </c>
      <c r="K138" s="2204"/>
      <c r="L138" s="55"/>
      <c r="M138" s="55"/>
    </row>
    <row r="139" spans="1:13" ht="54" customHeight="1" thickBot="1">
      <c r="A139" s="2185"/>
      <c r="B139" s="2138"/>
      <c r="C139" s="2178" t="s">
        <v>177</v>
      </c>
      <c r="D139" s="2179"/>
      <c r="E139" s="2180"/>
      <c r="F139" s="2178" t="s">
        <v>27</v>
      </c>
      <c r="G139" s="2179"/>
      <c r="H139" s="2179"/>
      <c r="I139" s="2181"/>
      <c r="J139" s="2182" t="s">
        <v>186</v>
      </c>
      <c r="K139" s="2183"/>
      <c r="L139" s="55"/>
      <c r="M139" s="55"/>
    </row>
    <row r="141" spans="1:13" ht="15.75" thickBot="1"/>
    <row r="142" spans="1:13" ht="50.1" customHeight="1" thickBot="1">
      <c r="A142" s="2133" t="s">
        <v>201</v>
      </c>
      <c r="B142" s="2136" t="s">
        <v>191</v>
      </c>
      <c r="C142" s="2139" t="s">
        <v>188</v>
      </c>
      <c r="D142" s="2140"/>
      <c r="E142" s="2141"/>
      <c r="F142" s="2142" t="s">
        <v>85</v>
      </c>
      <c r="G142" s="2143"/>
      <c r="H142" s="2143"/>
      <c r="I142" s="2143"/>
      <c r="J142" s="2143"/>
      <c r="K142" s="2144"/>
    </row>
    <row r="143" spans="1:13" ht="30" customHeight="1">
      <c r="A143" s="2134"/>
      <c r="B143" s="2137"/>
      <c r="C143" s="2145" t="s">
        <v>98</v>
      </c>
      <c r="D143" s="2146"/>
      <c r="E143" s="2147"/>
      <c r="F143" s="52" t="s">
        <v>27</v>
      </c>
      <c r="G143" s="53" t="s">
        <v>26</v>
      </c>
      <c r="H143" s="53" t="s">
        <v>180</v>
      </c>
      <c r="I143" s="32" t="s">
        <v>179</v>
      </c>
      <c r="J143" s="2148" t="s">
        <v>178</v>
      </c>
      <c r="K143" s="2149"/>
    </row>
    <row r="144" spans="1:13" ht="39.950000000000003" customHeight="1">
      <c r="A144" s="2134"/>
      <c r="B144" s="2137"/>
      <c r="C144" s="2150" t="s">
        <v>104</v>
      </c>
      <c r="D144" s="2151"/>
      <c r="E144" s="2152"/>
      <c r="F144" s="72">
        <v>10</v>
      </c>
      <c r="G144" s="72">
        <v>20</v>
      </c>
      <c r="H144" s="70">
        <v>40</v>
      </c>
      <c r="I144" s="68">
        <v>60</v>
      </c>
      <c r="J144" s="2153">
        <v>100</v>
      </c>
      <c r="K144" s="2154"/>
    </row>
    <row r="145" spans="1:13" ht="39.950000000000003" customHeight="1">
      <c r="A145" s="2134"/>
      <c r="B145" s="2137"/>
      <c r="C145" s="2155" t="s">
        <v>105</v>
      </c>
      <c r="D145" s="2156"/>
      <c r="E145" s="2157"/>
      <c r="F145" s="9">
        <v>8</v>
      </c>
      <c r="G145" s="72">
        <v>16</v>
      </c>
      <c r="H145" s="70">
        <v>32</v>
      </c>
      <c r="I145" s="68">
        <v>48</v>
      </c>
      <c r="J145" s="2153">
        <v>80</v>
      </c>
      <c r="K145" s="2154"/>
    </row>
    <row r="146" spans="1:13" ht="39.950000000000003" customHeight="1">
      <c r="A146" s="2134"/>
      <c r="B146" s="2137"/>
      <c r="C146" s="2155" t="s">
        <v>190</v>
      </c>
      <c r="D146" s="2156"/>
      <c r="E146" s="2157"/>
      <c r="F146" s="9">
        <v>6</v>
      </c>
      <c r="G146" s="72">
        <v>12</v>
      </c>
      <c r="H146" s="72">
        <v>24</v>
      </c>
      <c r="I146" s="70">
        <v>36</v>
      </c>
      <c r="J146" s="2158">
        <v>60</v>
      </c>
      <c r="K146" s="2159"/>
    </row>
    <row r="147" spans="1:13" ht="39.950000000000003" customHeight="1">
      <c r="A147" s="2134"/>
      <c r="B147" s="2137"/>
      <c r="C147" s="2155" t="s">
        <v>106</v>
      </c>
      <c r="D147" s="2156"/>
      <c r="E147" s="2157"/>
      <c r="F147" s="9">
        <v>3</v>
      </c>
      <c r="G147" s="9">
        <v>6</v>
      </c>
      <c r="H147" s="72">
        <v>12</v>
      </c>
      <c r="I147" s="72">
        <v>18</v>
      </c>
      <c r="J147" s="2160">
        <v>30</v>
      </c>
      <c r="K147" s="2161"/>
    </row>
    <row r="148" spans="1:13" ht="39.950000000000003" customHeight="1" thickBot="1">
      <c r="A148" s="2135"/>
      <c r="B148" s="2138"/>
      <c r="C148" s="2162" t="s">
        <v>107</v>
      </c>
      <c r="D148" s="2163"/>
      <c r="E148" s="2164"/>
      <c r="F148" s="74">
        <v>1</v>
      </c>
      <c r="G148" s="74">
        <v>2</v>
      </c>
      <c r="H148" s="74">
        <v>4</v>
      </c>
      <c r="I148" s="74">
        <v>6</v>
      </c>
      <c r="J148" s="2165">
        <v>10</v>
      </c>
      <c r="K148" s="2166"/>
    </row>
    <row r="151" spans="1:13" ht="15.75" thickBot="1"/>
    <row r="152" spans="1:13" ht="50.1" customHeight="1" thickBot="1">
      <c r="A152" s="2170" t="s">
        <v>192</v>
      </c>
      <c r="B152" s="2136" t="s">
        <v>119</v>
      </c>
      <c r="C152" s="2173" t="s">
        <v>83</v>
      </c>
      <c r="D152" s="2174"/>
      <c r="E152" s="2174"/>
      <c r="F152" s="2174"/>
      <c r="G152" s="2174"/>
      <c r="H152" s="2174"/>
      <c r="I152" s="2174"/>
      <c r="J152" s="2174"/>
      <c r="K152" s="2175"/>
    </row>
    <row r="153" spans="1:13" ht="30" customHeight="1" thickBot="1">
      <c r="A153" s="2171"/>
      <c r="B153" s="2137"/>
      <c r="C153" s="2176" t="s">
        <v>181</v>
      </c>
      <c r="D153" s="2177"/>
      <c r="E153" s="2115" t="s">
        <v>145</v>
      </c>
      <c r="F153" s="2116"/>
      <c r="G153" s="2115" t="s">
        <v>198</v>
      </c>
      <c r="H153" s="2117"/>
      <c r="I153" s="2118" t="s">
        <v>37</v>
      </c>
      <c r="J153" s="2119"/>
      <c r="K153" s="2120"/>
    </row>
    <row r="154" spans="1:13" ht="54.95" customHeight="1" thickBot="1">
      <c r="A154" s="2171"/>
      <c r="B154" s="2137"/>
      <c r="C154" s="2121" t="s">
        <v>193</v>
      </c>
      <c r="D154" s="2122"/>
      <c r="E154" s="2121" t="s">
        <v>23</v>
      </c>
      <c r="F154" s="2122"/>
      <c r="G154" s="2123" t="s">
        <v>146</v>
      </c>
      <c r="H154" s="2124"/>
      <c r="I154" s="2125" t="s">
        <v>151</v>
      </c>
      <c r="J154" s="2125"/>
      <c r="K154" s="2126"/>
    </row>
    <row r="155" spans="1:13" ht="54.95" customHeight="1" thickBot="1">
      <c r="A155" s="2171"/>
      <c r="B155" s="2137"/>
      <c r="C155" s="2127" t="s">
        <v>194</v>
      </c>
      <c r="D155" s="2128"/>
      <c r="E155" s="2127" t="s">
        <v>24</v>
      </c>
      <c r="F155" s="2128"/>
      <c r="G155" s="2127" t="s">
        <v>147</v>
      </c>
      <c r="H155" s="2128"/>
      <c r="I155" s="2129" t="s">
        <v>152</v>
      </c>
      <c r="J155" s="2129"/>
      <c r="K155" s="2130"/>
      <c r="L155" s="55"/>
      <c r="M155" s="55"/>
    </row>
    <row r="156" spans="1:13" ht="54.95" customHeight="1" thickBot="1">
      <c r="A156" s="2171"/>
      <c r="B156" s="2137"/>
      <c r="C156" s="2106" t="s">
        <v>195</v>
      </c>
      <c r="D156" s="2107"/>
      <c r="E156" s="2106" t="s">
        <v>25</v>
      </c>
      <c r="F156" s="2107"/>
      <c r="G156" s="2106" t="s">
        <v>148</v>
      </c>
      <c r="H156" s="2107"/>
      <c r="I156" s="2108" t="s">
        <v>153</v>
      </c>
      <c r="J156" s="2108"/>
      <c r="K156" s="2109"/>
      <c r="L156" s="55"/>
      <c r="M156" s="55"/>
    </row>
    <row r="157" spans="1:13" ht="54.95" customHeight="1" thickBot="1">
      <c r="A157" s="2171"/>
      <c r="B157" s="2137"/>
      <c r="C157" s="2110" t="s">
        <v>196</v>
      </c>
      <c r="D157" s="2111"/>
      <c r="E157" s="2110" t="s">
        <v>26</v>
      </c>
      <c r="F157" s="2111"/>
      <c r="G157" s="2110" t="s">
        <v>149</v>
      </c>
      <c r="H157" s="2111"/>
      <c r="I157" s="2112" t="s">
        <v>154</v>
      </c>
      <c r="J157" s="2113"/>
      <c r="K157" s="2114"/>
      <c r="L157" s="55"/>
      <c r="M157" s="55"/>
    </row>
    <row r="158" spans="1:13" ht="54.95" customHeight="1" thickBot="1">
      <c r="A158" s="2172"/>
      <c r="B158" s="2138"/>
      <c r="C158" s="2131" t="s">
        <v>197</v>
      </c>
      <c r="D158" s="2132"/>
      <c r="E158" s="2131" t="s">
        <v>27</v>
      </c>
      <c r="F158" s="2132"/>
      <c r="G158" s="2131" t="s">
        <v>150</v>
      </c>
      <c r="H158" s="2132"/>
      <c r="I158" s="2167" t="s">
        <v>199</v>
      </c>
      <c r="J158" s="2168"/>
      <c r="K158" s="2169"/>
      <c r="L158" s="55"/>
      <c r="M158" s="55"/>
    </row>
  </sheetData>
  <mergeCells count="260">
    <mergeCell ref="A14:K15"/>
    <mergeCell ref="A1:K1"/>
    <mergeCell ref="A2:A7"/>
    <mergeCell ref="B2:B7"/>
    <mergeCell ref="C2:K2"/>
    <mergeCell ref="I3:K3"/>
    <mergeCell ref="C4:C5"/>
    <mergeCell ref="D4:D5"/>
    <mergeCell ref="E4:E5"/>
    <mergeCell ref="F4:F5"/>
    <mergeCell ref="G4:G5"/>
    <mergeCell ref="H4:H5"/>
    <mergeCell ref="I4:I5"/>
    <mergeCell ref="J4:K5"/>
    <mergeCell ref="J6:K6"/>
    <mergeCell ref="J7:K7"/>
    <mergeCell ref="A8:K8"/>
    <mergeCell ref="A9:A13"/>
    <mergeCell ref="B9:B13"/>
    <mergeCell ref="C9:K9"/>
    <mergeCell ref="H10:I10"/>
    <mergeCell ref="J10:K10"/>
    <mergeCell ref="A16:A25"/>
    <mergeCell ref="B16:B25"/>
    <mergeCell ref="C16:K16"/>
    <mergeCell ref="C17:D23"/>
    <mergeCell ref="E17:G19"/>
    <mergeCell ref="H17:K19"/>
    <mergeCell ref="E20:E23"/>
    <mergeCell ref="F20:F23"/>
    <mergeCell ref="G20:G23"/>
    <mergeCell ref="H20:H23"/>
    <mergeCell ref="I20:I23"/>
    <mergeCell ref="J20:K23"/>
    <mergeCell ref="C24:D24"/>
    <mergeCell ref="J24:K24"/>
    <mergeCell ref="C25:D25"/>
    <mergeCell ref="J25:K25"/>
    <mergeCell ref="A28:A33"/>
    <mergeCell ref="B28:B33"/>
    <mergeCell ref="C28:K28"/>
    <mergeCell ref="G29:K29"/>
    <mergeCell ref="C30:C31"/>
    <mergeCell ref="D30:D31"/>
    <mergeCell ref="E30:E31"/>
    <mergeCell ref="F30:F31"/>
    <mergeCell ref="G30:G31"/>
    <mergeCell ref="H30:H31"/>
    <mergeCell ref="I30:I31"/>
    <mergeCell ref="J30:K31"/>
    <mergeCell ref="J32:K32"/>
    <mergeCell ref="J33:K33"/>
    <mergeCell ref="L35:L41"/>
    <mergeCell ref="C36:E36"/>
    <mergeCell ref="I36:K36"/>
    <mergeCell ref="C37:E37"/>
    <mergeCell ref="I37:K37"/>
    <mergeCell ref="C38:E38"/>
    <mergeCell ref="I38:K38"/>
    <mergeCell ref="C39:E39"/>
    <mergeCell ref="I39:K39"/>
    <mergeCell ref="C40:E40"/>
    <mergeCell ref="C35:E35"/>
    <mergeCell ref="F35:K35"/>
    <mergeCell ref="I40:K40"/>
    <mergeCell ref="C41:E41"/>
    <mergeCell ref="I41:K41"/>
    <mergeCell ref="A43:A49"/>
    <mergeCell ref="B43:B49"/>
    <mergeCell ref="C43:K43"/>
    <mergeCell ref="C44:F44"/>
    <mergeCell ref="G44:K44"/>
    <mergeCell ref="C45:F45"/>
    <mergeCell ref="G45:K45"/>
    <mergeCell ref="C46:F46"/>
    <mergeCell ref="G46:K46"/>
    <mergeCell ref="C47:F47"/>
    <mergeCell ref="G47:K47"/>
    <mergeCell ref="C48:F48"/>
    <mergeCell ref="G48:K48"/>
    <mergeCell ref="C49:F49"/>
    <mergeCell ref="G49:K49"/>
    <mergeCell ref="A35:A41"/>
    <mergeCell ref="B35:B41"/>
    <mergeCell ref="C54:D55"/>
    <mergeCell ref="E54:K55"/>
    <mergeCell ref="C56:D57"/>
    <mergeCell ref="E56:K57"/>
    <mergeCell ref="C58:D59"/>
    <mergeCell ref="C67:E67"/>
    <mergeCell ref="J67:K67"/>
    <mergeCell ref="A65:A71"/>
    <mergeCell ref="B65:B71"/>
    <mergeCell ref="C65:K65"/>
    <mergeCell ref="C66:E66"/>
    <mergeCell ref="J66:K66"/>
    <mergeCell ref="A51:A63"/>
    <mergeCell ref="B51:B63"/>
    <mergeCell ref="C51:K51"/>
    <mergeCell ref="C52:D53"/>
    <mergeCell ref="E52:K53"/>
    <mergeCell ref="C68:E68"/>
    <mergeCell ref="J68:K68"/>
    <mergeCell ref="C69:E69"/>
    <mergeCell ref="J69:K69"/>
    <mergeCell ref="E58:K59"/>
    <mergeCell ref="C60:D61"/>
    <mergeCell ref="E60:K61"/>
    <mergeCell ref="C62:D63"/>
    <mergeCell ref="E62:K63"/>
    <mergeCell ref="C70:E70"/>
    <mergeCell ref="J70:K70"/>
    <mergeCell ref="C71:E71"/>
    <mergeCell ref="J71:K71"/>
    <mergeCell ref="C73:K73"/>
    <mergeCell ref="C74:F74"/>
    <mergeCell ref="G74:K74"/>
    <mergeCell ref="G75:K75"/>
    <mergeCell ref="C76:F76"/>
    <mergeCell ref="G76:K76"/>
    <mergeCell ref="C75:F75"/>
    <mergeCell ref="A73:A79"/>
    <mergeCell ref="B73:B79"/>
    <mergeCell ref="G86:G89"/>
    <mergeCell ref="H86:H89"/>
    <mergeCell ref="I86:I89"/>
    <mergeCell ref="J86:K89"/>
    <mergeCell ref="C79:F79"/>
    <mergeCell ref="G79:K79"/>
    <mergeCell ref="A81:A93"/>
    <mergeCell ref="B81:B93"/>
    <mergeCell ref="C81:K81"/>
    <mergeCell ref="C82:D89"/>
    <mergeCell ref="E82:F85"/>
    <mergeCell ref="G82:H85"/>
    <mergeCell ref="I82:K85"/>
    <mergeCell ref="E86:F89"/>
    <mergeCell ref="C77:F77"/>
    <mergeCell ref="G77:K77"/>
    <mergeCell ref="C78:F78"/>
    <mergeCell ref="G78:K78"/>
    <mergeCell ref="J92:K93"/>
    <mergeCell ref="A95:A101"/>
    <mergeCell ref="B95:B101"/>
    <mergeCell ref="C95:G95"/>
    <mergeCell ref="H95:K95"/>
    <mergeCell ref="C96:G96"/>
    <mergeCell ref="C97:F97"/>
    <mergeCell ref="C98:F98"/>
    <mergeCell ref="C99:F99"/>
    <mergeCell ref="C100:F100"/>
    <mergeCell ref="C90:D93"/>
    <mergeCell ref="E90:F91"/>
    <mergeCell ref="G90:G91"/>
    <mergeCell ref="H90:H91"/>
    <mergeCell ref="I90:I91"/>
    <mergeCell ref="J90:K91"/>
    <mergeCell ref="E92:F93"/>
    <mergeCell ref="G92:G93"/>
    <mergeCell ref="H92:H93"/>
    <mergeCell ref="I92:I93"/>
    <mergeCell ref="C101:F101"/>
    <mergeCell ref="F104:K104"/>
    <mergeCell ref="C108:E108"/>
    <mergeCell ref="F108:K108"/>
    <mergeCell ref="C105:E105"/>
    <mergeCell ref="F105:K105"/>
    <mergeCell ref="C106:E106"/>
    <mergeCell ref="F106:K106"/>
    <mergeCell ref="C107:E107"/>
    <mergeCell ref="F107:K107"/>
    <mergeCell ref="D127:K127"/>
    <mergeCell ref="D128:K128"/>
    <mergeCell ref="D129:K129"/>
    <mergeCell ref="C109:E109"/>
    <mergeCell ref="F109:K109"/>
    <mergeCell ref="A114:K114"/>
    <mergeCell ref="A115:A130"/>
    <mergeCell ref="B115:B129"/>
    <mergeCell ref="D115:K115"/>
    <mergeCell ref="D116:K116"/>
    <mergeCell ref="D117:K117"/>
    <mergeCell ref="A103:A109"/>
    <mergeCell ref="B103:B109"/>
    <mergeCell ref="D118:K118"/>
    <mergeCell ref="D119:K119"/>
    <mergeCell ref="D120:K120"/>
    <mergeCell ref="D121:K121"/>
    <mergeCell ref="D122:K122"/>
    <mergeCell ref="D123:K123"/>
    <mergeCell ref="D124:K124"/>
    <mergeCell ref="D125:K125"/>
    <mergeCell ref="D126:K126"/>
    <mergeCell ref="C103:K103"/>
    <mergeCell ref="C104:E104"/>
    <mergeCell ref="C139:E139"/>
    <mergeCell ref="F139:I139"/>
    <mergeCell ref="J139:K139"/>
    <mergeCell ref="B130:K130"/>
    <mergeCell ref="A133:A139"/>
    <mergeCell ref="B133:B139"/>
    <mergeCell ref="C133:K133"/>
    <mergeCell ref="C134:E134"/>
    <mergeCell ref="F134:I134"/>
    <mergeCell ref="J134:K134"/>
    <mergeCell ref="C135:E135"/>
    <mergeCell ref="F135:I135"/>
    <mergeCell ref="J135:K135"/>
    <mergeCell ref="C136:E136"/>
    <mergeCell ref="F136:I136"/>
    <mergeCell ref="J136:K136"/>
    <mergeCell ref="C137:E137"/>
    <mergeCell ref="F137:I137"/>
    <mergeCell ref="J137:K137"/>
    <mergeCell ref="C138:E138"/>
    <mergeCell ref="F138:I138"/>
    <mergeCell ref="J138:K138"/>
    <mergeCell ref="C158:D158"/>
    <mergeCell ref="A142:A148"/>
    <mergeCell ref="B142:B148"/>
    <mergeCell ref="C142:E142"/>
    <mergeCell ref="F142:K142"/>
    <mergeCell ref="C143:E143"/>
    <mergeCell ref="J143:K143"/>
    <mergeCell ref="C144:E144"/>
    <mergeCell ref="J144:K144"/>
    <mergeCell ref="C145:E145"/>
    <mergeCell ref="J145:K145"/>
    <mergeCell ref="C146:E146"/>
    <mergeCell ref="J146:K146"/>
    <mergeCell ref="C147:E147"/>
    <mergeCell ref="J147:K147"/>
    <mergeCell ref="C148:E148"/>
    <mergeCell ref="J148:K148"/>
    <mergeCell ref="E158:F158"/>
    <mergeCell ref="G158:H158"/>
    <mergeCell ref="I158:K158"/>
    <mergeCell ref="A152:A158"/>
    <mergeCell ref="B152:B158"/>
    <mergeCell ref="C152:K152"/>
    <mergeCell ref="C153:D153"/>
    <mergeCell ref="C156:D156"/>
    <mergeCell ref="E156:F156"/>
    <mergeCell ref="G156:H156"/>
    <mergeCell ref="I156:K156"/>
    <mergeCell ref="C157:D157"/>
    <mergeCell ref="E157:F157"/>
    <mergeCell ref="G157:H157"/>
    <mergeCell ref="I157:K157"/>
    <mergeCell ref="E153:F153"/>
    <mergeCell ref="G153:H153"/>
    <mergeCell ref="I153:K153"/>
    <mergeCell ref="C154:D154"/>
    <mergeCell ref="E154:F154"/>
    <mergeCell ref="G154:H154"/>
    <mergeCell ref="I154:K154"/>
    <mergeCell ref="C155:D155"/>
    <mergeCell ref="E155:F155"/>
    <mergeCell ref="G155:H155"/>
    <mergeCell ref="I155:K155"/>
  </mergeCells>
  <conditionalFormatting sqref="J6:J7">
    <cfRule type="cellIs" dxfId="53" priority="50" operator="equal">
      <formula>"MUITO BAIXO"</formula>
    </cfRule>
    <cfRule type="cellIs" dxfId="52" priority="51" operator="equal">
      <formula>"BAIXO"</formula>
    </cfRule>
    <cfRule type="cellIs" dxfId="51" priority="52" operator="equal">
      <formula>"MÉDIO"</formula>
    </cfRule>
    <cfRule type="cellIs" dxfId="50" priority="53" operator="equal">
      <formula>"ALTO"</formula>
    </cfRule>
    <cfRule type="cellIs" dxfId="49" priority="54" operator="equal">
      <formula>"MUITO ALTO"</formula>
    </cfRule>
  </conditionalFormatting>
  <conditionalFormatting sqref="I12:I13">
    <cfRule type="containsText" dxfId="48" priority="45" operator="containsText" text="ADEQUADO">
      <formula>NOT(ISERROR(SEARCH("ADEQUADO",I12)))</formula>
    </cfRule>
    <cfRule type="cellIs" dxfId="47" priority="46" operator="equal">
      <formula>"SUFICIENTE"</formula>
    </cfRule>
    <cfRule type="cellIs" dxfId="46" priority="47" operator="equal">
      <formula>"RAZOÁVEL"</formula>
    </cfRule>
    <cfRule type="cellIs" dxfId="45" priority="48" operator="equal">
      <formula>"INSUFICIENTE"</formula>
    </cfRule>
    <cfRule type="cellIs" dxfId="44" priority="49" operator="equal">
      <formula>"DESPREZÍVEL"</formula>
    </cfRule>
  </conditionalFormatting>
  <conditionalFormatting sqref="K12:K13">
    <cfRule type="cellIs" dxfId="43" priority="40" operator="equal">
      <formula>"MUITO BAIXA"</formula>
    </cfRule>
    <cfRule type="cellIs" dxfId="42" priority="41" operator="equal">
      <formula>"BAIXA"</formula>
    </cfRule>
    <cfRule type="cellIs" dxfId="41" priority="42" operator="equal">
      <formula>"MEDIANA"</formula>
    </cfRule>
    <cfRule type="cellIs" dxfId="40" priority="43" operator="equal">
      <formula>"ALTA"</formula>
    </cfRule>
    <cfRule type="containsText" dxfId="39" priority="44" operator="containsText" text="MUITO ALTA">
      <formula>NOT(ISERROR(SEARCH("MUITO ALTA",K12)))</formula>
    </cfRule>
  </conditionalFormatting>
  <conditionalFormatting sqref="H24:H25">
    <cfRule type="cellIs" dxfId="38" priority="36" operator="equal">
      <formula>"NÍVEL 1"</formula>
    </cfRule>
    <cfRule type="cellIs" dxfId="37" priority="37" operator="equal">
      <formula>"NÍVEL 2"</formula>
    </cfRule>
    <cfRule type="cellIs" dxfId="36" priority="38" operator="equal">
      <formula>"NÍVEL 3"</formula>
    </cfRule>
    <cfRule type="cellIs" dxfId="35" priority="39" operator="equal">
      <formula>"NÍVEL 4"</formula>
    </cfRule>
  </conditionalFormatting>
  <conditionalFormatting sqref="I24:I25">
    <cfRule type="cellIs" dxfId="34" priority="31" operator="between">
      <formula>20</formula>
      <formula>25</formula>
    </cfRule>
    <cfRule type="cellIs" dxfId="33" priority="32" operator="between">
      <formula>10</formula>
      <formula>15</formula>
    </cfRule>
    <cfRule type="cellIs" dxfId="32" priority="33" operator="between">
      <formula>5</formula>
      <formula>9</formula>
    </cfRule>
    <cfRule type="cellIs" dxfId="31" priority="34" operator="between">
      <formula>3</formula>
      <formula>4</formula>
    </cfRule>
    <cfRule type="cellIs" dxfId="30" priority="35" operator="lessThan">
      <formula>3</formula>
    </cfRule>
  </conditionalFormatting>
  <conditionalFormatting sqref="J24:K25">
    <cfRule type="cellIs" dxfId="29" priority="26" operator="equal">
      <formula>"REMOTA"</formula>
    </cfRule>
    <cfRule type="cellIs" dxfId="28" priority="27" operator="equal">
      <formula>"IMPROVÁVEL"</formula>
    </cfRule>
    <cfRule type="cellIs" dxfId="27" priority="28" operator="equal">
      <formula>"MEDIANA"</formula>
    </cfRule>
    <cfRule type="cellIs" dxfId="26" priority="29" operator="equal">
      <formula>"PROVÁVEL"</formula>
    </cfRule>
    <cfRule type="cellIs" dxfId="25" priority="30" operator="equal">
      <formula>"ALTAMENTE PROVÁVEL"</formula>
    </cfRule>
  </conditionalFormatting>
  <conditionalFormatting sqref="H32:H33">
    <cfRule type="cellIs" dxfId="24" priority="21" operator="equal">
      <formula>"MUITO BAIXO"</formula>
    </cfRule>
    <cfRule type="cellIs" dxfId="23" priority="22" operator="equal">
      <formula>"BAIXO"</formula>
    </cfRule>
    <cfRule type="cellIs" dxfId="22" priority="23" operator="equal">
      <formula>"MODERADO"</formula>
    </cfRule>
    <cfRule type="cellIs" dxfId="21" priority="24" operator="equal">
      <formula>"SEVERO"</formula>
    </cfRule>
    <cfRule type="cellIs" dxfId="20" priority="25" operator="equal">
      <formula>"CRÍTICO"</formula>
    </cfRule>
  </conditionalFormatting>
  <conditionalFormatting sqref="I32:I33">
    <cfRule type="cellIs" dxfId="19" priority="16" operator="between">
      <formula>80</formula>
      <formula>100</formula>
    </cfRule>
    <cfRule type="cellIs" dxfId="18" priority="17" operator="between">
      <formula>48</formula>
      <formula>60</formula>
    </cfRule>
    <cfRule type="cellIs" dxfId="17" priority="18" operator="between">
      <formula>30</formula>
      <formula>40</formula>
    </cfRule>
    <cfRule type="cellIs" dxfId="16" priority="19" operator="between">
      <formula>10</formula>
      <formula>24</formula>
    </cfRule>
    <cfRule type="cellIs" dxfId="15" priority="20" operator="between">
      <formula>1</formula>
      <formula>8</formula>
    </cfRule>
  </conditionalFormatting>
  <conditionalFormatting sqref="J32:K33">
    <cfRule type="cellIs" dxfId="14" priority="11" operator="equal">
      <formula>"MUITO BAIXO"</formula>
    </cfRule>
    <cfRule type="cellIs" dxfId="13" priority="12" operator="equal">
      <formula>"BAIXO"</formula>
    </cfRule>
    <cfRule type="cellIs" dxfId="12" priority="13" operator="equal">
      <formula>"MÉDIO"</formula>
    </cfRule>
    <cfRule type="cellIs" dxfId="11" priority="14" operator="equal">
      <formula>"ALTO"</formula>
    </cfRule>
    <cfRule type="cellIs" dxfId="10" priority="15" operator="equal">
      <formula>"MUITO ALTO"</formula>
    </cfRule>
  </conditionalFormatting>
  <conditionalFormatting sqref="G6:G7">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between">
      <formula>0</formula>
      <formula>1</formula>
    </cfRule>
  </conditionalFormatting>
  <conditionalFormatting sqref="J12:J13">
    <cfRule type="cellIs" dxfId="4" priority="1" operator="between">
      <formula>20</formula>
      <formula>25</formula>
    </cfRule>
    <cfRule type="cellIs" dxfId="3" priority="2" operator="between">
      <formula>12</formula>
      <formula>16</formula>
    </cfRule>
    <cfRule type="cellIs" dxfId="2" priority="3" operator="between">
      <formula>8</formula>
      <formula>10</formula>
    </cfRule>
    <cfRule type="cellIs" dxfId="1" priority="4" operator="between">
      <formula>4</formula>
      <formula>6</formula>
    </cfRule>
    <cfRule type="cellIs" dxfId="0" priority="5" operator="between">
      <formula>1</formula>
      <formula>3</formula>
    </cfRule>
  </conditionalFormatting>
  <printOptions horizontalCentered="1" verticalCentered="1"/>
  <pageMargins left="0.51181102362204722" right="0.51181102362204722" top="0.39370078740157483" bottom="0.78740157480314965" header="0.31496062992125984" footer="0.31496062992125984"/>
  <pageSetup paperSize="9" scale="56" orientation="landscape" r:id="rId1"/>
  <headerFooter>
    <oddHeader>&amp;CPágina &amp;P</oddHeader>
    <oddFooter>&amp;CMetodologia ABIN - Agência Brasileira de Inteligência - Desenvolvido pela Federação de Futebol do Estado do Rio de Janeiro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1"/>
  <sheetViews>
    <sheetView showGridLines="0" topLeftCell="A10" zoomScale="87" zoomScaleNormal="87" workbookViewId="0">
      <selection activeCell="L27" sqref="L27"/>
    </sheetView>
  </sheetViews>
  <sheetFormatPr defaultRowHeight="15"/>
  <cols>
    <col min="1" max="1" width="4.85546875" customWidth="1"/>
    <col min="2" max="2" width="9.140625" customWidth="1"/>
    <col min="10" max="10" width="2.28515625" customWidth="1"/>
    <col min="12" max="12" width="4.42578125" customWidth="1"/>
    <col min="14" max="14" width="2.140625" customWidth="1"/>
    <col min="16" max="16" width="3.7109375" customWidth="1"/>
    <col min="17" max="17" width="9.140625" customWidth="1"/>
    <col min="23" max="23" width="4.85546875" customWidth="1"/>
  </cols>
  <sheetData>
    <row r="1" spans="1:23" ht="60.75" customHeight="1">
      <c r="A1" s="127"/>
      <c r="B1" s="128" t="s">
        <v>412</v>
      </c>
      <c r="C1" s="127"/>
      <c r="D1" s="127"/>
      <c r="E1" s="127"/>
      <c r="F1" s="127"/>
      <c r="G1" s="127"/>
      <c r="H1" s="127"/>
      <c r="I1" s="127"/>
      <c r="J1" s="127"/>
      <c r="K1" s="127"/>
      <c r="L1" s="127"/>
      <c r="M1" s="127"/>
      <c r="N1" s="127"/>
      <c r="O1" s="127"/>
      <c r="P1" s="127"/>
      <c r="Q1" s="127"/>
      <c r="R1" s="127"/>
      <c r="S1" s="127"/>
      <c r="T1" s="127"/>
      <c r="U1" s="127"/>
      <c r="V1" s="127"/>
      <c r="W1" s="127"/>
    </row>
    <row r="2" spans="1:23" ht="7.5" customHeight="1"/>
    <row r="3" spans="1:23" ht="7.5" customHeight="1">
      <c r="A3" s="130"/>
      <c r="B3" s="130"/>
      <c r="C3" s="130"/>
      <c r="D3" s="130"/>
      <c r="E3" s="130"/>
      <c r="F3" s="130"/>
      <c r="G3" s="130"/>
      <c r="H3" s="130"/>
      <c r="I3" s="130"/>
      <c r="J3" s="130"/>
      <c r="K3" s="130"/>
      <c r="L3" s="130"/>
      <c r="M3" s="130"/>
      <c r="N3" s="130"/>
      <c r="O3" s="130"/>
      <c r="P3" s="130"/>
      <c r="Q3" s="130"/>
      <c r="R3" s="130"/>
      <c r="S3" s="130"/>
      <c r="T3" s="130"/>
      <c r="U3" s="130"/>
      <c r="V3" s="130"/>
      <c r="W3" s="130"/>
    </row>
    <row r="4" spans="1:23" ht="24.75" customHeight="1">
      <c r="A4" s="130"/>
      <c r="B4" s="131" t="s">
        <v>291</v>
      </c>
      <c r="C4" s="2082" t="s">
        <v>460</v>
      </c>
      <c r="D4" s="2082"/>
      <c r="E4" s="2082"/>
      <c r="F4" s="2082"/>
      <c r="G4" s="2082"/>
      <c r="H4" s="2082"/>
      <c r="I4" s="2082"/>
      <c r="J4" s="2082"/>
      <c r="K4" s="2082"/>
      <c r="L4" s="2082"/>
      <c r="M4" s="2082"/>
      <c r="N4" s="2082"/>
      <c r="O4" s="2082"/>
      <c r="P4" s="130"/>
      <c r="Q4" s="131" t="s">
        <v>293</v>
      </c>
      <c r="R4" s="2495" t="s">
        <v>465</v>
      </c>
      <c r="S4" s="2496"/>
      <c r="T4" s="2496"/>
      <c r="U4" s="2496"/>
      <c r="V4" s="2496"/>
      <c r="W4" s="130"/>
    </row>
    <row r="5" spans="1:23" ht="7.5" customHeight="1">
      <c r="A5" s="130"/>
      <c r="B5" s="132"/>
      <c r="C5" s="130"/>
      <c r="D5" s="130"/>
      <c r="E5" s="130"/>
      <c r="F5" s="130"/>
      <c r="G5" s="130"/>
      <c r="H5" s="130"/>
      <c r="I5" s="130"/>
      <c r="J5" s="130"/>
      <c r="K5" s="130"/>
      <c r="L5" s="130"/>
      <c r="M5" s="130"/>
      <c r="N5" s="130"/>
      <c r="O5" s="130"/>
      <c r="P5" s="130"/>
      <c r="Q5" s="132"/>
      <c r="R5" s="130"/>
      <c r="S5" s="130"/>
      <c r="T5" s="130"/>
      <c r="U5" s="130"/>
      <c r="V5" s="130"/>
      <c r="W5" s="130"/>
    </row>
    <row r="6" spans="1:23" ht="24.75" customHeight="1">
      <c r="A6" s="130"/>
      <c r="B6" s="131" t="s">
        <v>292</v>
      </c>
      <c r="C6" s="2494" t="s">
        <v>452</v>
      </c>
      <c r="D6" s="2494"/>
      <c r="E6" s="2494"/>
      <c r="F6" s="2494"/>
      <c r="G6" s="2494"/>
      <c r="H6" s="2494"/>
      <c r="I6" s="2494"/>
      <c r="J6" s="2494"/>
      <c r="K6" s="2494"/>
      <c r="L6" s="2494"/>
      <c r="M6" s="2494"/>
      <c r="N6" s="2494"/>
      <c r="O6" s="2494"/>
      <c r="P6" s="130"/>
      <c r="Q6" s="131" t="s">
        <v>294</v>
      </c>
      <c r="R6" s="2497" t="s">
        <v>466</v>
      </c>
      <c r="S6" s="2496"/>
      <c r="T6" s="2496"/>
      <c r="U6" s="2496"/>
      <c r="V6" s="2496"/>
      <c r="W6" s="130"/>
    </row>
    <row r="7" spans="1:23" ht="7.5" customHeight="1">
      <c r="A7" s="130"/>
      <c r="B7" s="132"/>
      <c r="C7" s="130"/>
      <c r="D7" s="130"/>
      <c r="E7" s="130"/>
      <c r="F7" s="130"/>
      <c r="G7" s="130"/>
      <c r="H7" s="130"/>
      <c r="I7" s="130"/>
      <c r="J7" s="130"/>
      <c r="K7" s="130"/>
      <c r="L7" s="130"/>
      <c r="M7" s="130"/>
      <c r="N7" s="130"/>
      <c r="O7" s="130"/>
      <c r="P7" s="130"/>
      <c r="Q7" s="132"/>
      <c r="R7" s="130"/>
      <c r="S7" s="130"/>
      <c r="T7" s="130"/>
      <c r="U7" s="130"/>
      <c r="V7" s="130"/>
      <c r="W7" s="130"/>
    </row>
    <row r="8" spans="1:23" ht="57" customHeight="1">
      <c r="A8" s="130"/>
      <c r="B8" s="131" t="s">
        <v>246</v>
      </c>
      <c r="C8" s="2498" t="s">
        <v>463</v>
      </c>
      <c r="D8" s="2498"/>
      <c r="E8" s="2498"/>
      <c r="F8" s="2498"/>
      <c r="G8" s="2498"/>
      <c r="H8" s="2498"/>
      <c r="I8" s="2498"/>
      <c r="J8" s="288"/>
      <c r="K8" s="288"/>
      <c r="L8" s="289" t="s">
        <v>335</v>
      </c>
      <c r="M8" s="6"/>
      <c r="N8" s="6"/>
      <c r="O8" s="2499" t="s">
        <v>476</v>
      </c>
      <c r="P8" s="2499"/>
      <c r="Q8" s="2499"/>
      <c r="R8" s="2499"/>
      <c r="S8" s="2499"/>
      <c r="T8" s="2499"/>
      <c r="U8" s="2499"/>
      <c r="V8" s="2499"/>
      <c r="W8" s="130"/>
    </row>
    <row r="9" spans="1:23" ht="7.5" customHeight="1">
      <c r="A9" s="130"/>
      <c r="B9" s="130"/>
      <c r="C9" s="130"/>
      <c r="D9" s="130"/>
      <c r="E9" s="130"/>
      <c r="F9" s="130"/>
      <c r="G9" s="130"/>
      <c r="H9" s="130"/>
      <c r="I9" s="130"/>
      <c r="J9" s="130"/>
      <c r="K9" s="130"/>
      <c r="L9" s="130"/>
      <c r="M9" s="130"/>
      <c r="N9" s="130"/>
      <c r="O9" s="130"/>
      <c r="P9" s="130"/>
      <c r="Q9" s="130"/>
      <c r="R9" s="130"/>
      <c r="S9" s="130"/>
      <c r="T9" s="130"/>
      <c r="U9" s="130"/>
      <c r="V9" s="130"/>
      <c r="W9" s="130"/>
    </row>
    <row r="10" spans="1:23" ht="7.5" customHeight="1">
      <c r="J10" s="115"/>
      <c r="K10" s="115"/>
      <c r="L10" s="115"/>
      <c r="M10" s="115"/>
      <c r="N10" s="115"/>
    </row>
    <row r="11" spans="1:23" s="135" customFormat="1" ht="19.5" customHeight="1">
      <c r="A11" s="136"/>
      <c r="B11" s="2492" t="s">
        <v>295</v>
      </c>
      <c r="C11" s="2492"/>
      <c r="D11" s="2492"/>
      <c r="E11" s="2492"/>
      <c r="F11" s="2492"/>
      <c r="G11" s="2492"/>
      <c r="H11" s="2492"/>
      <c r="I11" s="2492"/>
      <c r="J11" s="140"/>
      <c r="K11" s="136"/>
      <c r="L11" s="136"/>
      <c r="M11" s="136"/>
      <c r="N11" s="136"/>
      <c r="O11" s="2493" t="s">
        <v>297</v>
      </c>
      <c r="P11" s="2493"/>
      <c r="Q11" s="2493"/>
      <c r="R11" s="2493"/>
      <c r="S11" s="2493"/>
      <c r="T11" s="2493"/>
      <c r="U11" s="2493"/>
      <c r="V11" s="2493"/>
      <c r="W11" s="2493"/>
    </row>
    <row r="12" spans="1:23" s="138" customFormat="1" ht="7.5" customHeight="1">
      <c r="A12" s="142"/>
      <c r="B12" s="142"/>
      <c r="C12" s="142"/>
      <c r="D12" s="142"/>
      <c r="E12" s="142"/>
      <c r="F12" s="142"/>
      <c r="G12" s="142"/>
      <c r="H12" s="142"/>
      <c r="I12" s="142"/>
      <c r="J12" s="147"/>
      <c r="K12" s="147"/>
      <c r="L12" s="147"/>
      <c r="M12" s="147"/>
      <c r="N12" s="147"/>
      <c r="O12" s="142"/>
      <c r="P12" s="142"/>
      <c r="Q12" s="142"/>
      <c r="R12" s="142"/>
      <c r="S12" s="142"/>
      <c r="T12" s="142"/>
      <c r="U12" s="142"/>
      <c r="V12" s="142"/>
      <c r="W12" s="142"/>
    </row>
    <row r="13" spans="1:23" s="138" customFormat="1" ht="18" customHeight="1">
      <c r="A13" s="143"/>
      <c r="B13" s="208" t="s">
        <v>296</v>
      </c>
      <c r="C13" s="143"/>
      <c r="D13" s="143"/>
      <c r="E13" s="143"/>
      <c r="F13" s="143"/>
      <c r="G13" s="143"/>
      <c r="H13" s="143"/>
      <c r="I13" s="143"/>
      <c r="J13" s="147"/>
      <c r="K13" s="154">
        <v>5</v>
      </c>
      <c r="L13" s="147"/>
      <c r="M13" s="154">
        <v>1</v>
      </c>
      <c r="N13" s="147"/>
      <c r="O13" s="144" t="s">
        <v>432</v>
      </c>
      <c r="P13" s="259"/>
      <c r="Q13" s="259"/>
      <c r="R13" s="259"/>
      <c r="S13" s="259"/>
      <c r="T13" s="259"/>
      <c r="U13" s="259"/>
      <c r="V13" s="259"/>
      <c r="W13" s="259"/>
    </row>
    <row r="14" spans="1:23" s="138" customFormat="1" ht="7.5" customHeight="1">
      <c r="A14" s="142"/>
      <c r="B14" s="209"/>
      <c r="C14" s="142"/>
      <c r="D14" s="142"/>
      <c r="E14" s="142"/>
      <c r="F14" s="142"/>
      <c r="G14" s="142"/>
      <c r="H14" s="142"/>
      <c r="I14" s="142"/>
      <c r="J14" s="147"/>
      <c r="K14" s="147"/>
      <c r="L14" s="147"/>
      <c r="M14" s="147"/>
      <c r="N14" s="147"/>
      <c r="O14" s="260"/>
      <c r="P14" s="261"/>
      <c r="Q14" s="261"/>
      <c r="R14" s="261"/>
      <c r="S14" s="261"/>
      <c r="T14" s="261"/>
      <c r="U14" s="261"/>
      <c r="V14" s="261"/>
      <c r="W14" s="261"/>
    </row>
    <row r="15" spans="1:23" s="138" customFormat="1" ht="18" customHeight="1">
      <c r="A15" s="143"/>
      <c r="B15" s="208" t="s">
        <v>247</v>
      </c>
      <c r="C15" s="143"/>
      <c r="D15" s="143"/>
      <c r="E15" s="143"/>
      <c r="F15" s="143"/>
      <c r="G15" s="143"/>
      <c r="H15" s="143"/>
      <c r="I15" s="143"/>
      <c r="J15" s="147"/>
      <c r="K15" s="154">
        <v>5</v>
      </c>
      <c r="L15" s="147"/>
      <c r="M15" s="154">
        <v>1</v>
      </c>
      <c r="N15" s="147"/>
      <c r="O15" s="144" t="s">
        <v>461</v>
      </c>
      <c r="P15" s="259"/>
      <c r="Q15" s="259"/>
      <c r="R15" s="259"/>
      <c r="S15" s="259"/>
      <c r="T15" s="259"/>
      <c r="U15" s="259"/>
      <c r="V15" s="259"/>
      <c r="W15" s="259"/>
    </row>
    <row r="16" spans="1:23" s="138" customFormat="1" ht="7.5" customHeight="1">
      <c r="A16" s="142"/>
      <c r="B16" s="209"/>
      <c r="C16" s="142"/>
      <c r="D16" s="142"/>
      <c r="E16" s="142"/>
      <c r="F16" s="142"/>
      <c r="G16" s="142"/>
      <c r="H16" s="142"/>
      <c r="I16" s="142"/>
      <c r="J16" s="147"/>
      <c r="K16" s="147"/>
      <c r="L16" s="147"/>
      <c r="M16" s="147"/>
      <c r="N16" s="147"/>
      <c r="O16" s="260"/>
      <c r="P16" s="261"/>
      <c r="Q16" s="261"/>
      <c r="R16" s="261"/>
      <c r="S16" s="261"/>
      <c r="T16" s="261"/>
      <c r="U16" s="261"/>
      <c r="V16" s="261"/>
      <c r="W16" s="261"/>
    </row>
    <row r="17" spans="1:23" s="138" customFormat="1" ht="18" customHeight="1">
      <c r="A17" s="143"/>
      <c r="B17" s="208" t="s">
        <v>334</v>
      </c>
      <c r="C17" s="143"/>
      <c r="D17" s="143"/>
      <c r="E17" s="143"/>
      <c r="F17" s="143"/>
      <c r="G17" s="143"/>
      <c r="H17" s="143"/>
      <c r="I17" s="143"/>
      <c r="J17" s="147"/>
      <c r="K17" s="154">
        <v>5</v>
      </c>
      <c r="L17" s="147"/>
      <c r="M17" s="154">
        <v>1</v>
      </c>
      <c r="N17" s="147"/>
      <c r="O17" s="144" t="s">
        <v>431</v>
      </c>
      <c r="P17" s="259"/>
      <c r="Q17" s="259"/>
      <c r="R17" s="259"/>
      <c r="S17" s="259"/>
      <c r="T17" s="259"/>
      <c r="U17" s="259"/>
      <c r="V17" s="259"/>
      <c r="W17" s="259"/>
    </row>
    <row r="18" spans="1:23" s="138" customFormat="1" ht="7.5" customHeight="1">
      <c r="A18" s="142"/>
      <c r="B18" s="209"/>
      <c r="C18" s="142"/>
      <c r="D18" s="142"/>
      <c r="E18" s="142"/>
      <c r="F18" s="142"/>
      <c r="G18" s="142"/>
      <c r="H18" s="142"/>
      <c r="I18" s="142"/>
      <c r="J18" s="147"/>
      <c r="K18" s="147"/>
      <c r="L18" s="147"/>
      <c r="M18" s="147"/>
      <c r="N18" s="147"/>
      <c r="O18" s="260"/>
      <c r="P18" s="261"/>
      <c r="Q18" s="261"/>
      <c r="R18" s="261"/>
      <c r="S18" s="261"/>
      <c r="T18" s="261"/>
      <c r="U18" s="261"/>
      <c r="V18" s="261"/>
      <c r="W18" s="261"/>
    </row>
    <row r="19" spans="1:23" s="138" customFormat="1" ht="18" customHeight="1">
      <c r="A19" s="143"/>
      <c r="B19" s="208" t="s">
        <v>298</v>
      </c>
      <c r="C19" s="143"/>
      <c r="D19" s="143"/>
      <c r="E19" s="143"/>
      <c r="F19" s="143"/>
      <c r="G19" s="143"/>
      <c r="H19" s="143"/>
      <c r="I19" s="143"/>
      <c r="J19" s="147"/>
      <c r="K19" s="154">
        <v>4</v>
      </c>
      <c r="L19" s="147"/>
      <c r="M19" s="154">
        <v>2</v>
      </c>
      <c r="N19" s="147"/>
      <c r="O19" s="144" t="s">
        <v>336</v>
      </c>
      <c r="P19" s="259"/>
      <c r="Q19" s="259"/>
      <c r="R19" s="259"/>
      <c r="S19" s="259"/>
      <c r="T19" s="259"/>
      <c r="U19" s="259"/>
      <c r="V19" s="259"/>
      <c r="W19" s="259"/>
    </row>
    <row r="20" spans="1:23" s="138" customFormat="1" ht="7.5" customHeight="1">
      <c r="A20" s="142"/>
      <c r="B20" s="209"/>
      <c r="C20" s="142"/>
      <c r="D20" s="142"/>
      <c r="E20" s="142"/>
      <c r="F20" s="142"/>
      <c r="G20" s="142"/>
      <c r="H20" s="142"/>
      <c r="I20" s="142"/>
      <c r="J20" s="147"/>
      <c r="K20" s="147"/>
      <c r="L20" s="147"/>
      <c r="M20" s="147"/>
      <c r="N20" s="147"/>
      <c r="O20" s="260"/>
      <c r="P20" s="261"/>
      <c r="Q20" s="261"/>
      <c r="R20" s="261"/>
      <c r="S20" s="261"/>
      <c r="T20" s="261"/>
      <c r="U20" s="261"/>
      <c r="V20" s="261"/>
      <c r="W20" s="261"/>
    </row>
    <row r="21" spans="1:23" s="138" customFormat="1" ht="18" customHeight="1">
      <c r="A21" s="143"/>
      <c r="B21" s="208" t="s">
        <v>248</v>
      </c>
      <c r="C21" s="143"/>
      <c r="D21" s="143"/>
      <c r="E21" s="143"/>
      <c r="F21" s="143"/>
      <c r="G21" s="143"/>
      <c r="H21" s="143"/>
      <c r="I21" s="143"/>
      <c r="J21" s="147"/>
      <c r="K21" s="154">
        <v>1</v>
      </c>
      <c r="L21" s="147"/>
      <c r="M21" s="154">
        <v>2</v>
      </c>
      <c r="N21" s="147"/>
      <c r="O21" s="144" t="s">
        <v>337</v>
      </c>
      <c r="P21" s="259"/>
      <c r="Q21" s="259"/>
      <c r="R21" s="259"/>
      <c r="S21" s="259"/>
      <c r="T21" s="259"/>
      <c r="U21" s="259"/>
      <c r="V21" s="259"/>
      <c r="W21" s="259"/>
    </row>
    <row r="22" spans="1:23" s="139" customFormat="1" ht="7.5" customHeight="1">
      <c r="A22" s="146"/>
      <c r="B22" s="146"/>
      <c r="C22" s="146"/>
      <c r="D22" s="146"/>
      <c r="E22" s="146"/>
      <c r="F22" s="146"/>
      <c r="G22" s="146"/>
      <c r="H22" s="146"/>
      <c r="I22" s="146"/>
      <c r="J22" s="148"/>
      <c r="K22" s="148"/>
      <c r="L22" s="148"/>
      <c r="M22" s="148"/>
      <c r="N22" s="148"/>
      <c r="O22" s="262"/>
      <c r="P22" s="262"/>
      <c r="Q22" s="262"/>
      <c r="R22" s="262"/>
      <c r="S22" s="262"/>
      <c r="T22" s="262"/>
      <c r="U22" s="262"/>
      <c r="V22" s="262"/>
      <c r="W22" s="262"/>
    </row>
    <row r="23" spans="1:23" s="139" customFormat="1" ht="19.5" customHeight="1">
      <c r="A23" s="136"/>
      <c r="B23" s="2492" t="s">
        <v>1</v>
      </c>
      <c r="C23" s="2492"/>
      <c r="D23" s="2492"/>
      <c r="E23" s="2492"/>
      <c r="F23" s="2492"/>
      <c r="G23" s="2492"/>
      <c r="H23" s="2492"/>
      <c r="I23" s="2492"/>
      <c r="J23" s="140"/>
      <c r="K23" s="136"/>
      <c r="L23" s="136"/>
      <c r="M23" s="136"/>
      <c r="N23" s="136"/>
      <c r="O23" s="2493" t="s">
        <v>297</v>
      </c>
      <c r="P23" s="2493"/>
      <c r="Q23" s="2493"/>
      <c r="R23" s="2493"/>
      <c r="S23" s="2493"/>
      <c r="T23" s="2493"/>
      <c r="U23" s="2493"/>
      <c r="V23" s="2493"/>
      <c r="W23" s="2493"/>
    </row>
    <row r="24" spans="1:23" s="138" customFormat="1" ht="7.5" customHeight="1">
      <c r="A24" s="142"/>
      <c r="B24" s="142"/>
      <c r="C24" s="142"/>
      <c r="D24" s="142"/>
      <c r="E24" s="142"/>
      <c r="F24" s="142"/>
      <c r="G24" s="142"/>
      <c r="H24" s="142"/>
      <c r="I24" s="142"/>
      <c r="J24" s="147"/>
      <c r="K24" s="147"/>
      <c r="L24" s="147"/>
      <c r="M24" s="147"/>
      <c r="N24" s="147"/>
      <c r="O24" s="142"/>
      <c r="P24" s="142"/>
      <c r="Q24" s="142"/>
      <c r="R24" s="142"/>
      <c r="S24" s="142"/>
      <c r="T24" s="142"/>
      <c r="U24" s="142"/>
      <c r="V24" s="142"/>
      <c r="W24" s="142"/>
    </row>
    <row r="25" spans="1:23" s="138" customFormat="1" ht="18" customHeight="1">
      <c r="A25" s="143"/>
      <c r="B25" s="208" t="s">
        <v>299</v>
      </c>
      <c r="C25" s="143"/>
      <c r="D25" s="143"/>
      <c r="E25" s="143"/>
      <c r="F25" s="143"/>
      <c r="G25" s="143"/>
      <c r="H25" s="143"/>
      <c r="I25" s="143"/>
      <c r="J25" s="147"/>
      <c r="K25" s="154">
        <v>1</v>
      </c>
      <c r="L25" s="147"/>
      <c r="M25" s="154">
        <v>1</v>
      </c>
      <c r="N25" s="147"/>
      <c r="O25" s="144" t="s">
        <v>326</v>
      </c>
      <c r="P25" s="143"/>
      <c r="Q25" s="143"/>
      <c r="R25" s="143"/>
      <c r="S25" s="143"/>
      <c r="T25" s="143"/>
      <c r="U25" s="143"/>
      <c r="V25" s="143"/>
      <c r="W25" s="143"/>
    </row>
    <row r="26" spans="1:23" s="138" customFormat="1" ht="7.5" customHeight="1">
      <c r="A26" s="142"/>
      <c r="B26" s="209"/>
      <c r="C26" s="142"/>
      <c r="D26" s="142"/>
      <c r="E26" s="142"/>
      <c r="F26" s="142"/>
      <c r="G26" s="142"/>
      <c r="H26" s="142"/>
      <c r="I26" s="142"/>
      <c r="J26" s="147"/>
      <c r="K26" s="147"/>
      <c r="L26" s="147"/>
      <c r="M26" s="147"/>
      <c r="N26" s="147"/>
      <c r="O26" s="129"/>
      <c r="P26" s="142"/>
      <c r="Q26" s="142"/>
      <c r="R26" s="142"/>
      <c r="S26" s="142"/>
      <c r="T26" s="142"/>
      <c r="U26" s="142"/>
      <c r="V26" s="142"/>
      <c r="W26" s="142"/>
    </row>
    <row r="27" spans="1:23" s="138" customFormat="1" ht="18" customHeight="1">
      <c r="A27" s="143"/>
      <c r="B27" s="208" t="s">
        <v>300</v>
      </c>
      <c r="C27" s="143"/>
      <c r="D27" s="143"/>
      <c r="E27" s="143"/>
      <c r="F27" s="143"/>
      <c r="G27" s="143"/>
      <c r="H27" s="143"/>
      <c r="I27" s="143"/>
      <c r="J27" s="147"/>
      <c r="K27" s="154">
        <v>3</v>
      </c>
      <c r="L27" s="147"/>
      <c r="M27" s="154">
        <v>3</v>
      </c>
      <c r="N27" s="147"/>
      <c r="O27" s="144" t="s">
        <v>327</v>
      </c>
      <c r="P27" s="143"/>
      <c r="Q27" s="143"/>
      <c r="R27" s="143"/>
      <c r="S27" s="143"/>
      <c r="T27" s="143"/>
      <c r="U27" s="143"/>
      <c r="V27" s="143"/>
      <c r="W27" s="143"/>
    </row>
    <row r="28" spans="1:23" s="138" customFormat="1" ht="7.5" customHeight="1">
      <c r="A28" s="142"/>
      <c r="B28" s="209"/>
      <c r="C28" s="142"/>
      <c r="D28" s="142"/>
      <c r="E28" s="142"/>
      <c r="F28" s="142"/>
      <c r="G28" s="142"/>
      <c r="H28" s="142"/>
      <c r="I28" s="142"/>
      <c r="J28" s="147"/>
      <c r="K28" s="147"/>
      <c r="L28" s="147"/>
      <c r="M28" s="147"/>
      <c r="N28" s="147"/>
      <c r="O28" s="129"/>
      <c r="P28" s="142"/>
      <c r="Q28" s="142"/>
      <c r="R28" s="142"/>
      <c r="S28" s="142"/>
      <c r="T28" s="142"/>
      <c r="U28" s="142"/>
      <c r="V28" s="142"/>
      <c r="W28" s="142"/>
    </row>
    <row r="29" spans="1:23" s="138" customFormat="1" ht="18" customHeight="1">
      <c r="A29" s="143"/>
      <c r="B29" s="208" t="s">
        <v>301</v>
      </c>
      <c r="C29" s="143"/>
      <c r="D29" s="143"/>
      <c r="E29" s="143"/>
      <c r="F29" s="143"/>
      <c r="G29" s="143"/>
      <c r="H29" s="143"/>
      <c r="I29" s="143"/>
      <c r="J29" s="147"/>
      <c r="K29" s="154">
        <v>1</v>
      </c>
      <c r="L29" s="147"/>
      <c r="M29" s="154">
        <v>1</v>
      </c>
      <c r="N29" s="147"/>
      <c r="O29" s="144" t="s">
        <v>328</v>
      </c>
      <c r="P29" s="143"/>
      <c r="Q29" s="143"/>
      <c r="R29" s="143"/>
      <c r="S29" s="143"/>
      <c r="T29" s="143"/>
      <c r="U29" s="143"/>
      <c r="V29" s="143"/>
      <c r="W29" s="143"/>
    </row>
    <row r="30" spans="1:23" s="138" customFormat="1" ht="7.5" customHeight="1">
      <c r="A30" s="142"/>
      <c r="B30" s="209"/>
      <c r="C30" s="142"/>
      <c r="D30" s="142"/>
      <c r="E30" s="142"/>
      <c r="F30" s="142"/>
      <c r="G30" s="142"/>
      <c r="H30" s="142"/>
      <c r="I30" s="142"/>
      <c r="J30" s="147"/>
      <c r="K30" s="147"/>
      <c r="L30" s="147"/>
      <c r="M30" s="147"/>
      <c r="N30" s="147"/>
      <c r="O30" s="129"/>
      <c r="P30" s="142"/>
      <c r="Q30" s="142"/>
      <c r="R30" s="142"/>
      <c r="S30" s="142"/>
      <c r="T30" s="142"/>
      <c r="U30" s="142"/>
      <c r="V30" s="142"/>
      <c r="W30" s="142"/>
    </row>
    <row r="31" spans="1:23" s="138" customFormat="1" ht="18" customHeight="1">
      <c r="A31" s="143"/>
      <c r="B31" s="208" t="s">
        <v>302</v>
      </c>
      <c r="C31" s="143"/>
      <c r="D31" s="143"/>
      <c r="E31" s="143"/>
      <c r="F31" s="143"/>
      <c r="G31" s="143"/>
      <c r="H31" s="143"/>
      <c r="I31" s="143"/>
      <c r="J31" s="147"/>
      <c r="K31" s="154">
        <v>3</v>
      </c>
      <c r="L31" s="147"/>
      <c r="M31" s="154">
        <v>3</v>
      </c>
      <c r="N31" s="147"/>
      <c r="O31" s="144" t="s">
        <v>329</v>
      </c>
      <c r="P31" s="143"/>
      <c r="Q31" s="143"/>
      <c r="R31" s="143"/>
      <c r="S31" s="143"/>
      <c r="T31" s="143"/>
      <c r="U31" s="143"/>
      <c r="V31" s="143"/>
      <c r="W31" s="143"/>
    </row>
    <row r="32" spans="1:23" s="138" customFormat="1" ht="7.5" customHeight="1">
      <c r="A32" s="142"/>
      <c r="B32" s="141"/>
      <c r="C32" s="142"/>
      <c r="D32" s="142"/>
      <c r="E32" s="142"/>
      <c r="F32" s="142"/>
      <c r="G32" s="142"/>
      <c r="H32" s="142"/>
      <c r="I32" s="142"/>
      <c r="J32" s="147"/>
      <c r="K32" s="147"/>
      <c r="L32" s="147"/>
      <c r="M32" s="147"/>
      <c r="N32" s="147"/>
      <c r="O32" s="145"/>
      <c r="P32" s="142"/>
      <c r="Q32" s="142"/>
      <c r="R32" s="142"/>
      <c r="S32" s="142"/>
      <c r="T32" s="142"/>
      <c r="U32" s="142"/>
      <c r="V32" s="142"/>
      <c r="W32" s="142"/>
    </row>
    <row r="33" spans="1:23" s="139" customFormat="1" ht="19.5" customHeight="1">
      <c r="A33" s="136"/>
      <c r="B33" s="2492" t="s">
        <v>303</v>
      </c>
      <c r="C33" s="2492"/>
      <c r="D33" s="2492"/>
      <c r="E33" s="2492"/>
      <c r="F33" s="2492"/>
      <c r="G33" s="2492"/>
      <c r="H33" s="2492"/>
      <c r="I33" s="2492"/>
      <c r="J33" s="140"/>
      <c r="K33" s="136"/>
      <c r="L33" s="136"/>
      <c r="M33" s="136"/>
      <c r="N33" s="136"/>
      <c r="O33" s="2493" t="s">
        <v>297</v>
      </c>
      <c r="P33" s="2493"/>
      <c r="Q33" s="2493"/>
      <c r="R33" s="2493"/>
      <c r="S33" s="2493"/>
      <c r="T33" s="2493"/>
      <c r="U33" s="2493"/>
      <c r="V33" s="2493"/>
      <c r="W33" s="2493"/>
    </row>
    <row r="34" spans="1:23" s="139" customFormat="1" ht="7.5" customHeight="1">
      <c r="A34" s="146"/>
      <c r="B34" s="146"/>
      <c r="C34" s="146"/>
      <c r="D34" s="146"/>
      <c r="E34" s="146"/>
      <c r="F34" s="146"/>
      <c r="G34" s="146"/>
      <c r="H34" s="146"/>
      <c r="I34" s="146"/>
      <c r="J34" s="148"/>
      <c r="K34" s="148"/>
      <c r="L34" s="148"/>
      <c r="M34" s="148"/>
      <c r="N34" s="148"/>
      <c r="O34" s="146"/>
      <c r="P34" s="146"/>
      <c r="Q34" s="146"/>
      <c r="R34" s="146"/>
      <c r="S34" s="146"/>
      <c r="T34" s="146"/>
      <c r="U34" s="146"/>
      <c r="V34" s="146"/>
      <c r="W34" s="146"/>
    </row>
    <row r="35" spans="1:23" s="139" customFormat="1" ht="18" customHeight="1">
      <c r="A35" s="144"/>
      <c r="B35" s="208" t="s">
        <v>304</v>
      </c>
      <c r="C35" s="130"/>
      <c r="D35" s="130"/>
      <c r="E35" s="130"/>
      <c r="F35" s="151"/>
      <c r="G35" s="151"/>
      <c r="H35" s="151"/>
      <c r="I35" s="151"/>
      <c r="J35" s="148"/>
      <c r="K35" s="155" t="s">
        <v>73</v>
      </c>
      <c r="L35" s="148"/>
      <c r="M35" s="155" t="s">
        <v>73</v>
      </c>
      <c r="N35" s="148"/>
      <c r="O35" s="144" t="s">
        <v>305</v>
      </c>
      <c r="P35" s="150"/>
      <c r="Q35" s="130"/>
      <c r="R35" s="130"/>
      <c r="S35" s="130"/>
      <c r="T35" s="151"/>
      <c r="U35" s="151"/>
      <c r="V35" s="151"/>
      <c r="W35" s="151"/>
    </row>
    <row r="36" spans="1:23" s="139" customFormat="1" ht="7.5" customHeight="1">
      <c r="A36" s="129"/>
      <c r="B36" s="209"/>
      <c r="C36" s="129"/>
      <c r="D36" s="129"/>
      <c r="E36" s="129"/>
      <c r="F36" s="146"/>
      <c r="G36" s="146"/>
      <c r="H36" s="146"/>
      <c r="I36" s="146"/>
      <c r="J36" s="148"/>
      <c r="K36" s="148"/>
      <c r="L36" s="148"/>
      <c r="M36" s="148"/>
      <c r="N36" s="148"/>
      <c r="O36" s="129"/>
      <c r="P36" s="129"/>
      <c r="Q36" s="129"/>
      <c r="R36" s="129"/>
      <c r="S36" s="129"/>
      <c r="T36" s="146"/>
      <c r="U36" s="146"/>
      <c r="V36" s="146"/>
      <c r="W36" s="146"/>
    </row>
    <row r="37" spans="1:23" s="139" customFormat="1" ht="18" customHeight="1">
      <c r="A37" s="144"/>
      <c r="B37" s="208" t="s">
        <v>306</v>
      </c>
      <c r="C37" s="130"/>
      <c r="D37" s="130"/>
      <c r="E37" s="130"/>
      <c r="F37" s="151"/>
      <c r="G37" s="151"/>
      <c r="H37" s="151"/>
      <c r="I37" s="151"/>
      <c r="J37" s="148"/>
      <c r="K37" s="155" t="s">
        <v>74</v>
      </c>
      <c r="L37" s="148"/>
      <c r="M37" s="155" t="s">
        <v>74</v>
      </c>
      <c r="N37" s="148"/>
      <c r="O37" s="144" t="s">
        <v>305</v>
      </c>
      <c r="P37" s="150"/>
      <c r="Q37" s="130"/>
      <c r="R37" s="130"/>
      <c r="S37" s="130"/>
      <c r="T37" s="151"/>
      <c r="U37" s="151"/>
      <c r="V37" s="151"/>
      <c r="W37" s="151"/>
    </row>
    <row r="38" spans="1:23" s="139" customFormat="1" ht="7.5" customHeight="1">
      <c r="A38" s="129"/>
      <c r="B38" s="209"/>
      <c r="C38" s="129"/>
      <c r="D38" s="129"/>
      <c r="E38" s="129"/>
      <c r="F38" s="146"/>
      <c r="G38" s="146"/>
      <c r="H38" s="146"/>
      <c r="I38" s="146"/>
      <c r="J38" s="148"/>
      <c r="K38" s="148"/>
      <c r="L38" s="148"/>
      <c r="M38" s="148"/>
      <c r="N38" s="148"/>
      <c r="O38" s="129"/>
      <c r="P38" s="129"/>
      <c r="Q38" s="129"/>
      <c r="R38" s="129"/>
      <c r="S38" s="129"/>
      <c r="T38" s="146"/>
      <c r="U38" s="146"/>
      <c r="V38" s="146"/>
      <c r="W38" s="146"/>
    </row>
    <row r="39" spans="1:23" s="139" customFormat="1" ht="18" customHeight="1">
      <c r="A39" s="144"/>
      <c r="B39" s="208" t="s">
        <v>307</v>
      </c>
      <c r="C39" s="130"/>
      <c r="D39" s="130"/>
      <c r="E39" s="130"/>
      <c r="F39" s="151"/>
      <c r="G39" s="151"/>
      <c r="H39" s="151"/>
      <c r="I39" s="151"/>
      <c r="J39" s="148"/>
      <c r="K39" s="155" t="s">
        <v>74</v>
      </c>
      <c r="L39" s="148"/>
      <c r="M39" s="155" t="s">
        <v>74</v>
      </c>
      <c r="N39" s="148"/>
      <c r="O39" s="144" t="s">
        <v>305</v>
      </c>
      <c r="P39" s="150"/>
      <c r="Q39" s="130"/>
      <c r="R39" s="130"/>
      <c r="S39" s="130"/>
      <c r="T39" s="151"/>
      <c r="U39" s="151"/>
      <c r="V39" s="151"/>
      <c r="W39" s="151"/>
    </row>
    <row r="40" spans="1:23" s="139" customFormat="1" ht="7.5" customHeight="1">
      <c r="A40" s="146"/>
      <c r="B40" s="146"/>
      <c r="C40" s="146"/>
      <c r="D40" s="146"/>
      <c r="E40" s="146"/>
      <c r="F40" s="146"/>
      <c r="G40" s="146"/>
      <c r="H40" s="146"/>
      <c r="I40" s="146"/>
      <c r="J40" s="148"/>
      <c r="K40" s="148"/>
      <c r="L40" s="148"/>
      <c r="M40" s="148"/>
      <c r="N40" s="148"/>
      <c r="O40" s="146"/>
      <c r="P40" s="146"/>
      <c r="Q40" s="146"/>
      <c r="R40" s="146"/>
      <c r="S40" s="146"/>
      <c r="T40" s="146"/>
      <c r="U40" s="146"/>
      <c r="V40" s="146"/>
      <c r="W40" s="146"/>
    </row>
    <row r="41" spans="1:23" s="139" customFormat="1" ht="19.5" customHeight="1">
      <c r="A41" s="136"/>
      <c r="B41" s="2492" t="s">
        <v>120</v>
      </c>
      <c r="C41" s="2492"/>
      <c r="D41" s="2492"/>
      <c r="E41" s="2492"/>
      <c r="F41" s="2492"/>
      <c r="G41" s="2492"/>
      <c r="H41" s="2492"/>
      <c r="I41" s="2492"/>
      <c r="J41" s="140"/>
      <c r="K41" s="136"/>
      <c r="L41" s="136"/>
      <c r="M41" s="136"/>
      <c r="N41" s="136"/>
      <c r="O41" s="2493" t="s">
        <v>297</v>
      </c>
      <c r="P41" s="2493"/>
      <c r="Q41" s="2493"/>
      <c r="R41" s="2493"/>
      <c r="S41" s="2493"/>
      <c r="T41" s="2493"/>
      <c r="U41" s="2493"/>
      <c r="V41" s="2493"/>
      <c r="W41" s="2493"/>
    </row>
    <row r="42" spans="1:23" s="139" customFormat="1" ht="7.5" customHeight="1">
      <c r="A42" s="146"/>
      <c r="B42" s="146"/>
      <c r="C42" s="146"/>
      <c r="D42" s="146"/>
      <c r="E42" s="146"/>
      <c r="F42" s="146"/>
      <c r="G42" s="146"/>
      <c r="H42" s="146"/>
      <c r="I42" s="146"/>
      <c r="J42" s="148"/>
      <c r="K42" s="148"/>
      <c r="L42" s="148"/>
      <c r="M42" s="148"/>
      <c r="N42" s="148"/>
      <c r="O42" s="142"/>
      <c r="P42" s="142"/>
      <c r="Q42" s="142"/>
      <c r="R42" s="142"/>
      <c r="S42" s="142"/>
      <c r="T42" s="142"/>
      <c r="U42" s="142"/>
      <c r="V42" s="142"/>
      <c r="W42" s="142"/>
    </row>
    <row r="43" spans="1:23" s="139" customFormat="1" ht="18" customHeight="1">
      <c r="A43" s="144"/>
      <c r="B43" s="208" t="s">
        <v>308</v>
      </c>
      <c r="C43" s="130"/>
      <c r="D43" s="130"/>
      <c r="E43" s="130"/>
      <c r="F43" s="151"/>
      <c r="G43" s="151"/>
      <c r="H43" s="151"/>
      <c r="I43" s="151"/>
      <c r="J43" s="148"/>
      <c r="K43" s="155">
        <v>7</v>
      </c>
      <c r="L43" s="148"/>
      <c r="M43" s="155">
        <v>7</v>
      </c>
      <c r="N43" s="148"/>
      <c r="O43" s="152" t="s">
        <v>338</v>
      </c>
      <c r="P43" s="143"/>
      <c r="Q43" s="143"/>
      <c r="R43" s="143"/>
      <c r="S43" s="143"/>
      <c r="T43" s="143"/>
      <c r="U43" s="143"/>
      <c r="V43" s="143"/>
      <c r="W43" s="143"/>
    </row>
    <row r="44" spans="1:23" s="139" customFormat="1" ht="7.5" customHeight="1">
      <c r="A44" s="129"/>
      <c r="B44" s="209"/>
      <c r="C44" s="129"/>
      <c r="D44" s="129"/>
      <c r="E44" s="129"/>
      <c r="F44" s="146"/>
      <c r="G44" s="146"/>
      <c r="H44" s="146"/>
      <c r="I44" s="146"/>
      <c r="J44" s="148"/>
      <c r="K44" s="148"/>
      <c r="L44" s="148"/>
      <c r="M44" s="148"/>
      <c r="N44" s="148"/>
      <c r="O44" s="153"/>
      <c r="P44" s="142"/>
      <c r="Q44" s="142"/>
      <c r="R44" s="142"/>
      <c r="S44" s="142"/>
      <c r="T44" s="142"/>
      <c r="U44" s="142"/>
      <c r="V44" s="142"/>
      <c r="W44" s="142"/>
    </row>
    <row r="45" spans="1:23" s="139" customFormat="1" ht="18" customHeight="1">
      <c r="A45" s="144"/>
      <c r="B45" s="208" t="s">
        <v>309</v>
      </c>
      <c r="C45" s="130"/>
      <c r="D45" s="130"/>
      <c r="E45" s="130"/>
      <c r="F45" s="151"/>
      <c r="G45" s="151"/>
      <c r="H45" s="151"/>
      <c r="I45" s="151"/>
      <c r="J45" s="148"/>
      <c r="K45" s="155">
        <v>5</v>
      </c>
      <c r="L45" s="148"/>
      <c r="M45" s="155">
        <v>2</v>
      </c>
      <c r="N45" s="148"/>
      <c r="O45" s="152" t="s">
        <v>467</v>
      </c>
      <c r="P45" s="143"/>
      <c r="Q45" s="143"/>
      <c r="R45" s="143"/>
      <c r="S45" s="143"/>
      <c r="T45" s="143"/>
      <c r="U45" s="143"/>
      <c r="V45" s="143"/>
      <c r="W45" s="143"/>
    </row>
    <row r="46" spans="1:23" s="139" customFormat="1" ht="7.5" customHeight="1">
      <c r="A46" s="129"/>
      <c r="B46" s="209"/>
      <c r="C46" s="129"/>
      <c r="D46" s="129"/>
      <c r="E46" s="129"/>
      <c r="F46" s="146"/>
      <c r="G46" s="146"/>
      <c r="H46" s="146"/>
      <c r="I46" s="146"/>
      <c r="J46" s="148"/>
      <c r="K46" s="148"/>
      <c r="L46" s="148"/>
      <c r="M46" s="148"/>
      <c r="N46" s="148"/>
      <c r="O46" s="153"/>
      <c r="P46" s="142"/>
      <c r="Q46" s="142"/>
      <c r="R46" s="142"/>
      <c r="S46" s="142"/>
      <c r="T46" s="142"/>
      <c r="U46" s="142"/>
      <c r="V46" s="142"/>
      <c r="W46" s="142"/>
    </row>
    <row r="47" spans="1:23" s="139" customFormat="1" ht="18" customHeight="1">
      <c r="A47" s="144"/>
      <c r="B47" s="208" t="s">
        <v>310</v>
      </c>
      <c r="C47" s="130"/>
      <c r="D47" s="130"/>
      <c r="E47" s="130"/>
      <c r="F47" s="151"/>
      <c r="G47" s="151"/>
      <c r="H47" s="151"/>
      <c r="I47" s="151"/>
      <c r="J47" s="148"/>
      <c r="K47" s="155">
        <v>5</v>
      </c>
      <c r="L47" s="148"/>
      <c r="M47" s="155">
        <v>5</v>
      </c>
      <c r="N47" s="148"/>
      <c r="O47" s="152" t="s">
        <v>468</v>
      </c>
      <c r="P47" s="143"/>
      <c r="Q47" s="143"/>
      <c r="R47" s="143"/>
      <c r="S47" s="143"/>
      <c r="T47" s="143"/>
      <c r="U47" s="143"/>
      <c r="V47" s="143"/>
      <c r="W47" s="143"/>
    </row>
    <row r="48" spans="1:23" s="139" customFormat="1" ht="7.5" customHeight="1">
      <c r="A48" s="146"/>
      <c r="B48" s="146"/>
      <c r="C48" s="146"/>
      <c r="D48" s="146"/>
      <c r="E48" s="146"/>
      <c r="F48" s="146"/>
      <c r="G48" s="146"/>
      <c r="H48" s="146"/>
      <c r="I48" s="146"/>
      <c r="J48" s="148"/>
      <c r="K48" s="148"/>
      <c r="L48" s="148"/>
      <c r="M48" s="148"/>
      <c r="N48" s="148"/>
      <c r="O48" s="129"/>
      <c r="P48" s="142"/>
      <c r="Q48" s="142"/>
      <c r="R48" s="142"/>
      <c r="S48" s="142"/>
      <c r="T48" s="142"/>
      <c r="U48" s="142"/>
      <c r="V48" s="142"/>
      <c r="W48" s="142"/>
    </row>
    <row r="49" spans="1:23" s="139" customFormat="1" ht="12" customHeight="1">
      <c r="A49" s="136"/>
      <c r="B49" s="2492"/>
      <c r="C49" s="2492"/>
      <c r="D49" s="2492"/>
      <c r="E49" s="2492"/>
      <c r="F49" s="2492"/>
      <c r="G49" s="2492"/>
      <c r="H49" s="2492"/>
      <c r="I49" s="2492"/>
      <c r="J49" s="140"/>
      <c r="K49" s="136"/>
      <c r="L49" s="136"/>
      <c r="M49" s="136"/>
      <c r="N49" s="136"/>
      <c r="O49" s="2493"/>
      <c r="P49" s="2493"/>
      <c r="Q49" s="2493"/>
      <c r="R49" s="2493"/>
      <c r="S49" s="2493"/>
      <c r="T49" s="2493"/>
      <c r="U49" s="2493"/>
      <c r="V49" s="2493"/>
      <c r="W49" s="2493"/>
    </row>
    <row r="50" spans="1:23" s="137" customFormat="1" ht="15" customHeight="1">
      <c r="A50" s="207" t="s">
        <v>413</v>
      </c>
    </row>
    <row r="51" spans="1:23" s="137" customFormat="1" ht="15" customHeight="1"/>
  </sheetData>
  <mergeCells count="16">
    <mergeCell ref="C4:O4"/>
    <mergeCell ref="C6:O6"/>
    <mergeCell ref="R4:V4"/>
    <mergeCell ref="R6:V6"/>
    <mergeCell ref="C8:I8"/>
    <mergeCell ref="O8:V8"/>
    <mergeCell ref="B41:I41"/>
    <mergeCell ref="O41:W41"/>
    <mergeCell ref="B49:I49"/>
    <mergeCell ref="O49:W49"/>
    <mergeCell ref="B11:I11"/>
    <mergeCell ref="O11:W11"/>
    <mergeCell ref="B23:I23"/>
    <mergeCell ref="O23:W23"/>
    <mergeCell ref="B33:I33"/>
    <mergeCell ref="O33:W33"/>
  </mergeCells>
  <printOptions horizontalCentered="1"/>
  <pageMargins left="0.19685039370078741" right="0.19685039370078741" top="0.19685039370078741" bottom="0.19685039370078741" header="0.31496062992125984" footer="0"/>
  <pageSetup paperSize="9" scale="75" orientation="landscape" r:id="rId1"/>
  <headerFooter>
    <oddHeader>Página &amp;P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0"/>
  <sheetViews>
    <sheetView topLeftCell="A13" zoomScaleNormal="100" workbookViewId="0">
      <selection activeCell="E73" sqref="E73"/>
    </sheetView>
  </sheetViews>
  <sheetFormatPr defaultRowHeight="15"/>
  <cols>
    <col min="1" max="1" width="21.5703125" customWidth="1"/>
    <col min="2" max="2" width="26.28515625" customWidth="1"/>
    <col min="3" max="6" width="18.5703125" customWidth="1"/>
  </cols>
  <sheetData>
    <row r="1" spans="1:6" ht="18.75">
      <c r="A1" s="2503" t="s">
        <v>323</v>
      </c>
      <c r="B1" s="2503"/>
      <c r="C1" s="2502" t="s">
        <v>311</v>
      </c>
      <c r="D1" s="2502"/>
      <c r="E1" s="2502"/>
      <c r="F1" s="2502"/>
    </row>
    <row r="2" spans="1:6" ht="42" customHeight="1">
      <c r="A2" s="2503"/>
      <c r="B2" s="2503"/>
      <c r="C2" s="124" t="s">
        <v>312</v>
      </c>
      <c r="D2" s="123" t="s">
        <v>313</v>
      </c>
      <c r="E2" s="122" t="s">
        <v>82</v>
      </c>
      <c r="F2" s="125" t="s">
        <v>314</v>
      </c>
    </row>
    <row r="3" spans="1:6" ht="23.25" customHeight="1">
      <c r="A3" s="2501" t="s">
        <v>315</v>
      </c>
      <c r="B3" s="118" t="s">
        <v>411</v>
      </c>
      <c r="C3" s="119">
        <v>185</v>
      </c>
      <c r="D3" s="119">
        <v>265</v>
      </c>
      <c r="E3" s="119">
        <v>365</v>
      </c>
      <c r="F3" s="119">
        <v>465</v>
      </c>
    </row>
    <row r="4" spans="1:6" ht="23.25" customHeight="1">
      <c r="A4" s="2501"/>
      <c r="B4" s="116" t="s">
        <v>316</v>
      </c>
      <c r="C4" s="117">
        <v>2</v>
      </c>
      <c r="D4" s="117">
        <v>2</v>
      </c>
      <c r="E4" s="117">
        <v>2</v>
      </c>
      <c r="F4" s="117">
        <v>3</v>
      </c>
    </row>
    <row r="5" spans="1:6" ht="23.25" customHeight="1">
      <c r="A5" s="2501"/>
      <c r="B5" s="116" t="s">
        <v>317</v>
      </c>
      <c r="C5" s="117">
        <v>1</v>
      </c>
      <c r="D5" s="117">
        <v>1</v>
      </c>
      <c r="E5" s="117">
        <v>1</v>
      </c>
      <c r="F5" s="117">
        <v>2</v>
      </c>
    </row>
    <row r="6" spans="1:6" ht="23.25" customHeight="1">
      <c r="A6" s="2501"/>
      <c r="B6" s="116" t="s">
        <v>318</v>
      </c>
      <c r="C6" s="117">
        <v>0</v>
      </c>
      <c r="D6" s="117">
        <v>0</v>
      </c>
      <c r="E6" s="117">
        <v>0</v>
      </c>
      <c r="F6" s="117">
        <v>1</v>
      </c>
    </row>
    <row r="7" spans="1:6" ht="23.25" customHeight="1">
      <c r="A7" s="2504" t="s">
        <v>320</v>
      </c>
      <c r="B7" s="118" t="s">
        <v>319</v>
      </c>
      <c r="C7" s="214">
        <v>220</v>
      </c>
      <c r="D7" s="214">
        <v>347</v>
      </c>
      <c r="E7" s="214">
        <v>447</v>
      </c>
      <c r="F7" s="214">
        <v>480</v>
      </c>
    </row>
    <row r="8" spans="1:6" ht="23.25" customHeight="1">
      <c r="A8" s="2505"/>
      <c r="B8" s="210" t="s">
        <v>399</v>
      </c>
      <c r="C8" s="215">
        <f t="shared" ref="C8:E8" si="0">C7*0.85</f>
        <v>187</v>
      </c>
      <c r="D8" s="215">
        <f t="shared" si="0"/>
        <v>294.95</v>
      </c>
      <c r="E8" s="215">
        <f t="shared" si="0"/>
        <v>379.95</v>
      </c>
      <c r="F8" s="215">
        <f>F7*0.85</f>
        <v>408</v>
      </c>
    </row>
    <row r="9" spans="1:6" ht="23.25" customHeight="1">
      <c r="A9" s="2506"/>
      <c r="B9" s="210" t="s">
        <v>400</v>
      </c>
      <c r="C9" s="215">
        <f t="shared" ref="C9:E9" si="1">C7*0.15</f>
        <v>33</v>
      </c>
      <c r="D9" s="215">
        <f t="shared" si="1"/>
        <v>52.05</v>
      </c>
      <c r="E9" s="215">
        <f t="shared" si="1"/>
        <v>67.05</v>
      </c>
      <c r="F9" s="215">
        <f>F7*0.15</f>
        <v>72</v>
      </c>
    </row>
    <row r="10" spans="1:6" ht="23.25" customHeight="1">
      <c r="A10" s="2507" t="s">
        <v>322</v>
      </c>
      <c r="B10" s="116" t="s">
        <v>391</v>
      </c>
      <c r="C10" s="121">
        <v>0</v>
      </c>
      <c r="D10" s="119">
        <v>0</v>
      </c>
      <c r="E10" s="119">
        <v>0</v>
      </c>
      <c r="F10" s="119">
        <v>3</v>
      </c>
    </row>
    <row r="11" spans="1:6" ht="23.25" customHeight="1">
      <c r="A11" s="2508"/>
      <c r="B11" s="116" t="s">
        <v>394</v>
      </c>
      <c r="C11" s="121">
        <v>2</v>
      </c>
      <c r="D11" s="119">
        <v>2</v>
      </c>
      <c r="E11" s="119">
        <v>2</v>
      </c>
      <c r="F11" s="119">
        <v>0</v>
      </c>
    </row>
    <row r="12" spans="1:6" ht="23.25" customHeight="1">
      <c r="A12" s="2501" t="s">
        <v>325</v>
      </c>
      <c r="B12" s="116" t="s">
        <v>401</v>
      </c>
      <c r="C12" s="119">
        <v>5</v>
      </c>
      <c r="D12" s="119">
        <v>16</v>
      </c>
      <c r="E12" s="119">
        <v>20</v>
      </c>
      <c r="F12" s="119">
        <v>26</v>
      </c>
    </row>
    <row r="13" spans="1:6" ht="23.25" customHeight="1">
      <c r="A13" s="2501"/>
      <c r="B13" s="116" t="s">
        <v>390</v>
      </c>
      <c r="C13" s="119">
        <v>1</v>
      </c>
      <c r="D13" s="119">
        <v>1</v>
      </c>
      <c r="E13" s="119">
        <v>1</v>
      </c>
      <c r="F13" s="119">
        <v>1</v>
      </c>
    </row>
    <row r="14" spans="1:6" ht="23.25" customHeight="1">
      <c r="A14" s="2501"/>
      <c r="B14" s="116" t="s">
        <v>403</v>
      </c>
      <c r="C14" s="117">
        <v>1</v>
      </c>
      <c r="D14" s="117">
        <v>2</v>
      </c>
      <c r="E14" s="117">
        <v>2</v>
      </c>
      <c r="F14" s="117">
        <v>2</v>
      </c>
    </row>
    <row r="15" spans="1:6" ht="23.25" customHeight="1">
      <c r="A15" s="2501"/>
      <c r="B15" s="116" t="s">
        <v>414</v>
      </c>
      <c r="C15" s="117">
        <v>0</v>
      </c>
      <c r="D15" s="117">
        <v>0</v>
      </c>
      <c r="E15" s="117">
        <v>1</v>
      </c>
      <c r="F15" s="117">
        <v>1</v>
      </c>
    </row>
    <row r="16" spans="1:6" ht="23.25" customHeight="1">
      <c r="A16" s="2501"/>
      <c r="B16" s="116" t="s">
        <v>415</v>
      </c>
      <c r="C16" s="117">
        <v>0</v>
      </c>
      <c r="D16" s="117">
        <v>0</v>
      </c>
      <c r="E16" s="117">
        <v>1</v>
      </c>
      <c r="F16" s="117">
        <v>1</v>
      </c>
    </row>
    <row r="17" spans="1:6" ht="23.25" customHeight="1">
      <c r="A17" s="2501"/>
      <c r="B17" s="116" t="s">
        <v>416</v>
      </c>
      <c r="C17" s="117">
        <v>0</v>
      </c>
      <c r="D17" s="117">
        <v>0</v>
      </c>
      <c r="E17" s="117">
        <v>1</v>
      </c>
      <c r="F17" s="117">
        <v>1</v>
      </c>
    </row>
    <row r="18" spans="1:6" ht="23.25" customHeight="1">
      <c r="A18" s="2501"/>
      <c r="B18" s="116" t="s">
        <v>402</v>
      </c>
      <c r="C18" s="117">
        <v>20</v>
      </c>
      <c r="D18" s="117">
        <v>30</v>
      </c>
      <c r="E18" s="117">
        <v>40</v>
      </c>
      <c r="F18" s="117">
        <v>50</v>
      </c>
    </row>
    <row r="19" spans="1:6" ht="23.25" customHeight="1">
      <c r="A19" s="2501" t="s">
        <v>324</v>
      </c>
      <c r="B19" s="116" t="s">
        <v>390</v>
      </c>
      <c r="C19" s="120">
        <v>1</v>
      </c>
      <c r="D19" s="117">
        <v>1</v>
      </c>
      <c r="E19" s="117">
        <v>1</v>
      </c>
      <c r="F19" s="117">
        <v>1</v>
      </c>
    </row>
    <row r="20" spans="1:6" ht="23.25" customHeight="1">
      <c r="A20" s="2501"/>
      <c r="B20" s="116" t="s">
        <v>417</v>
      </c>
      <c r="C20" s="117">
        <v>2</v>
      </c>
      <c r="D20" s="117">
        <v>2</v>
      </c>
      <c r="E20" s="117">
        <v>2</v>
      </c>
      <c r="F20" s="117">
        <v>2</v>
      </c>
    </row>
    <row r="21" spans="1:6" ht="23.25" customHeight="1">
      <c r="A21" s="2500" t="s">
        <v>321</v>
      </c>
      <c r="B21" s="116" t="s">
        <v>407</v>
      </c>
      <c r="C21" s="117"/>
      <c r="D21" s="117"/>
      <c r="E21" s="117"/>
      <c r="F21" s="117"/>
    </row>
    <row r="22" spans="1:6" ht="23.25" customHeight="1">
      <c r="A22" s="2500"/>
      <c r="B22" s="116" t="s">
        <v>408</v>
      </c>
      <c r="C22" s="117"/>
      <c r="D22" s="117"/>
      <c r="E22" s="117"/>
      <c r="F22" s="117"/>
    </row>
    <row r="23" spans="1:6" ht="23.25" customHeight="1">
      <c r="A23" s="2500"/>
      <c r="B23" s="116" t="s">
        <v>397</v>
      </c>
      <c r="C23" s="117"/>
      <c r="D23" s="117"/>
      <c r="E23" s="117"/>
      <c r="F23" s="117"/>
    </row>
    <row r="24" spans="1:6" ht="23.25" customHeight="1">
      <c r="A24" s="2500"/>
      <c r="B24" s="116" t="s">
        <v>398</v>
      </c>
      <c r="C24" s="117"/>
      <c r="D24" s="117"/>
      <c r="E24" s="117"/>
      <c r="F24" s="117"/>
    </row>
    <row r="25" spans="1:6" ht="23.25" customHeight="1">
      <c r="A25" s="2500"/>
      <c r="B25" s="116" t="s">
        <v>404</v>
      </c>
      <c r="C25" s="117"/>
      <c r="D25" s="117"/>
      <c r="E25" s="117"/>
      <c r="F25" s="117"/>
    </row>
    <row r="26" spans="1:6" ht="23.25" customHeight="1">
      <c r="A26" s="2500"/>
      <c r="B26" s="116" t="s">
        <v>405</v>
      </c>
      <c r="C26" s="117"/>
      <c r="D26" s="117"/>
      <c r="E26" s="117"/>
      <c r="F26" s="117"/>
    </row>
    <row r="27" spans="1:6" ht="23.25" customHeight="1">
      <c r="A27" s="2500"/>
      <c r="B27" s="116" t="s">
        <v>406</v>
      </c>
      <c r="C27" s="117"/>
      <c r="D27" s="117"/>
      <c r="E27" s="117"/>
      <c r="F27" s="117"/>
    </row>
    <row r="28" spans="1:6" ht="23.25" customHeight="1">
      <c r="A28" s="2500" t="s">
        <v>419</v>
      </c>
      <c r="B28" s="116" t="s">
        <v>420</v>
      </c>
      <c r="C28" s="117"/>
      <c r="D28" s="117"/>
      <c r="E28" s="117"/>
      <c r="F28" s="117"/>
    </row>
    <row r="29" spans="1:6" ht="23.25" customHeight="1">
      <c r="A29" s="2500"/>
      <c r="B29" s="116" t="s">
        <v>421</v>
      </c>
      <c r="C29" s="117"/>
      <c r="D29" s="117"/>
      <c r="E29" s="117"/>
      <c r="F29" s="117"/>
    </row>
    <row r="30" spans="1:6" ht="23.25" customHeight="1">
      <c r="A30" s="2500"/>
      <c r="B30" s="116" t="s">
        <v>422</v>
      </c>
      <c r="C30" s="117"/>
      <c r="D30" s="117"/>
      <c r="E30" s="117"/>
      <c r="F30" s="117"/>
    </row>
    <row r="31" spans="1:6" ht="23.25" customHeight="1">
      <c r="A31" s="2500"/>
      <c r="B31" s="116" t="s">
        <v>423</v>
      </c>
      <c r="C31" s="117"/>
      <c r="D31" s="117"/>
      <c r="E31" s="117"/>
      <c r="F31" s="117"/>
    </row>
    <row r="32" spans="1:6" ht="23.25" customHeight="1">
      <c r="A32" s="2500"/>
      <c r="B32" s="116" t="s">
        <v>424</v>
      </c>
      <c r="C32" s="117"/>
      <c r="D32" s="117"/>
      <c r="E32" s="117"/>
      <c r="F32" s="117"/>
    </row>
    <row r="33" spans="1:6" ht="23.25" customHeight="1">
      <c r="A33" s="2500"/>
      <c r="B33" s="116" t="s">
        <v>425</v>
      </c>
      <c r="C33" s="117"/>
      <c r="D33" s="117"/>
      <c r="E33" s="117"/>
      <c r="F33" s="117"/>
    </row>
    <row r="34" spans="1:6" ht="23.25" customHeight="1">
      <c r="A34" s="2500"/>
      <c r="B34" s="116" t="s">
        <v>428</v>
      </c>
      <c r="C34" s="117"/>
      <c r="D34" s="117"/>
      <c r="E34" s="117"/>
      <c r="F34" s="117"/>
    </row>
    <row r="35" spans="1:6" ht="23.25" customHeight="1">
      <c r="A35" s="2500"/>
      <c r="B35" s="116" t="s">
        <v>429</v>
      </c>
      <c r="C35" s="117"/>
      <c r="D35" s="117"/>
      <c r="E35" s="117"/>
      <c r="F35" s="117"/>
    </row>
    <row r="36" spans="1:6" ht="23.25" customHeight="1">
      <c r="A36" s="2500" t="s">
        <v>409</v>
      </c>
      <c r="B36" s="116" t="s">
        <v>420</v>
      </c>
      <c r="C36" s="117"/>
      <c r="D36" s="117"/>
      <c r="E36" s="117"/>
      <c r="F36" s="117"/>
    </row>
    <row r="37" spans="1:6" ht="23.25" customHeight="1">
      <c r="A37" s="2500"/>
      <c r="B37" s="116" t="s">
        <v>421</v>
      </c>
      <c r="C37" s="117"/>
      <c r="D37" s="117"/>
      <c r="E37" s="117"/>
      <c r="F37" s="117"/>
    </row>
    <row r="38" spans="1:6" ht="23.25" customHeight="1">
      <c r="A38" s="2500"/>
      <c r="B38" s="116" t="s">
        <v>422</v>
      </c>
      <c r="C38" s="117"/>
      <c r="D38" s="117"/>
      <c r="E38" s="117"/>
      <c r="F38" s="117"/>
    </row>
    <row r="39" spans="1:6" ht="23.25" customHeight="1">
      <c r="A39" s="2500"/>
      <c r="B39" s="116" t="s">
        <v>423</v>
      </c>
      <c r="C39" s="117"/>
      <c r="D39" s="117"/>
      <c r="E39" s="117"/>
      <c r="F39" s="117"/>
    </row>
    <row r="40" spans="1:6" ht="23.25" customHeight="1">
      <c r="A40" s="2500"/>
      <c r="B40" s="116" t="s">
        <v>424</v>
      </c>
      <c r="C40" s="117"/>
      <c r="D40" s="117"/>
      <c r="E40" s="117"/>
      <c r="F40" s="117"/>
    </row>
    <row r="41" spans="1:6" ht="23.25" customHeight="1">
      <c r="A41" s="2500"/>
      <c r="B41" s="116" t="s">
        <v>425</v>
      </c>
      <c r="C41" s="117"/>
      <c r="D41" s="117"/>
      <c r="E41" s="117"/>
      <c r="F41" s="117"/>
    </row>
    <row r="42" spans="1:6" ht="23.25" customHeight="1">
      <c r="A42" s="2500"/>
      <c r="B42" s="116" t="s">
        <v>426</v>
      </c>
      <c r="C42" s="117"/>
      <c r="D42" s="117"/>
      <c r="E42" s="117"/>
      <c r="F42" s="117"/>
    </row>
    <row r="43" spans="1:6" ht="23.25" customHeight="1">
      <c r="A43" s="2500"/>
      <c r="B43" s="116" t="s">
        <v>427</v>
      </c>
      <c r="C43" s="117"/>
      <c r="D43" s="117"/>
      <c r="E43" s="117"/>
      <c r="F43" s="117"/>
    </row>
    <row r="45" spans="1:6" ht="15" customHeight="1"/>
    <row r="46" spans="1:6" ht="15" customHeight="1">
      <c r="A46" t="str">
        <f>D46&amp;B46&amp;C46</f>
        <v>MUITO BAIXOPOLÍCIA MILITARPOLICIAIS</v>
      </c>
      <c r="B46" t="str">
        <f>A$3</f>
        <v>POLÍCIA MILITAR</v>
      </c>
      <c r="C46" t="str">
        <f>B3</f>
        <v>POLICIAIS</v>
      </c>
      <c r="D46" t="s">
        <v>330</v>
      </c>
      <c r="E46">
        <f>C3</f>
        <v>185</v>
      </c>
    </row>
    <row r="47" spans="1:6">
      <c r="A47" t="str">
        <f t="shared" ref="A47:A245" si="2">D47&amp;B47&amp;C47</f>
        <v>BAIXOPOLÍCIA MILITARPOLICIAIS</v>
      </c>
      <c r="B47" t="str">
        <f t="shared" ref="B47:B65" si="3">A$3</f>
        <v>POLÍCIA MILITAR</v>
      </c>
      <c r="C47" t="str">
        <f>B3</f>
        <v>POLICIAIS</v>
      </c>
      <c r="D47" t="s">
        <v>331</v>
      </c>
      <c r="E47">
        <f>C3</f>
        <v>185</v>
      </c>
    </row>
    <row r="48" spans="1:6">
      <c r="A48" t="str">
        <f t="shared" si="2"/>
        <v>MÉDIOPOLÍCIA MILITARPOLICIAIS</v>
      </c>
      <c r="B48" t="str">
        <f t="shared" si="3"/>
        <v>POLÍCIA MILITAR</v>
      </c>
      <c r="C48" t="str">
        <f>B3</f>
        <v>POLICIAIS</v>
      </c>
      <c r="D48" t="str">
        <f>D$2</f>
        <v>MÉDIO</v>
      </c>
      <c r="E48">
        <f>D3</f>
        <v>265</v>
      </c>
    </row>
    <row r="49" spans="1:5">
      <c r="A49" t="str">
        <f t="shared" si="2"/>
        <v>ALTOPOLÍCIA MILITARPOLICIAIS</v>
      </c>
      <c r="B49" t="str">
        <f t="shared" si="3"/>
        <v>POLÍCIA MILITAR</v>
      </c>
      <c r="C49" t="str">
        <f>B3</f>
        <v>POLICIAIS</v>
      </c>
      <c r="D49" t="str">
        <f>E$2</f>
        <v>ALTO</v>
      </c>
      <c r="E49">
        <f>E3</f>
        <v>365</v>
      </c>
    </row>
    <row r="50" spans="1:5">
      <c r="A50" t="str">
        <f t="shared" si="2"/>
        <v>MUITO ALTOPOLÍCIA MILITARPOLICIAIS</v>
      </c>
      <c r="B50" t="str">
        <f t="shared" si="3"/>
        <v>POLÍCIA MILITAR</v>
      </c>
      <c r="C50" t="str">
        <f>B3</f>
        <v>POLICIAIS</v>
      </c>
      <c r="D50" t="str">
        <f>F$2</f>
        <v>MUITO ALTO</v>
      </c>
      <c r="E50">
        <f>F3</f>
        <v>465</v>
      </c>
    </row>
    <row r="51" spans="1:5">
      <c r="A51" t="str">
        <f t="shared" si="2"/>
        <v>MUITO BAIXOPOLÍCIA MILITARCAVALARIA (ESQUADRAS)</v>
      </c>
      <c r="B51" t="str">
        <f t="shared" si="3"/>
        <v>POLÍCIA MILITAR</v>
      </c>
      <c r="C51" t="str">
        <f>B4</f>
        <v>CAVALARIA (ESQUADRAS)</v>
      </c>
      <c r="D51" t="s">
        <v>330</v>
      </c>
      <c r="E51">
        <f>C4</f>
        <v>2</v>
      </c>
    </row>
    <row r="52" spans="1:5" s="115" customFormat="1">
      <c r="A52" s="115" t="str">
        <f t="shared" si="2"/>
        <v>BAIXOPOLÍCIA MILITARCAVALARIA (ESQUADRAS)</v>
      </c>
      <c r="B52" s="115" t="str">
        <f t="shared" si="3"/>
        <v>POLÍCIA MILITAR</v>
      </c>
      <c r="C52" s="115" t="str">
        <f>B4</f>
        <v>CAVALARIA (ESQUADRAS)</v>
      </c>
      <c r="D52" s="115" t="s">
        <v>331</v>
      </c>
      <c r="E52" s="115">
        <f>C4</f>
        <v>2</v>
      </c>
    </row>
    <row r="53" spans="1:5" s="115" customFormat="1" ht="15.75" customHeight="1">
      <c r="A53" s="115" t="str">
        <f t="shared" si="2"/>
        <v>MÉDIOPOLÍCIA MILITARCAVALARIA (ESQUADRAS)</v>
      </c>
      <c r="B53" s="115" t="str">
        <f t="shared" si="3"/>
        <v>POLÍCIA MILITAR</v>
      </c>
      <c r="C53" s="115" t="str">
        <f>B4</f>
        <v>CAVALARIA (ESQUADRAS)</v>
      </c>
      <c r="D53" s="115" t="str">
        <f>D$2</f>
        <v>MÉDIO</v>
      </c>
      <c r="E53" s="115">
        <f>D4</f>
        <v>2</v>
      </c>
    </row>
    <row r="54" spans="1:5" s="115" customFormat="1">
      <c r="A54" s="115" t="str">
        <f t="shared" si="2"/>
        <v>ALTOPOLÍCIA MILITARCAVALARIA (ESQUADRAS)</v>
      </c>
      <c r="B54" s="115" t="str">
        <f t="shared" si="3"/>
        <v>POLÍCIA MILITAR</v>
      </c>
      <c r="C54" s="115" t="str">
        <f>B4</f>
        <v>CAVALARIA (ESQUADRAS)</v>
      </c>
      <c r="D54" s="115" t="str">
        <f>E$2</f>
        <v>ALTO</v>
      </c>
      <c r="E54" s="115">
        <f>E4</f>
        <v>2</v>
      </c>
    </row>
    <row r="55" spans="1:5" s="115" customFormat="1">
      <c r="A55" s="115" t="str">
        <f t="shared" si="2"/>
        <v>MUITO ALTOPOLÍCIA MILITARCAVALARIA (ESQUADRAS)</v>
      </c>
      <c r="B55" s="115" t="str">
        <f t="shared" si="3"/>
        <v>POLÍCIA MILITAR</v>
      </c>
      <c r="C55" s="115" t="str">
        <f>B4</f>
        <v>CAVALARIA (ESQUADRAS)</v>
      </c>
      <c r="D55" s="115" t="str">
        <f>F$2</f>
        <v>MUITO ALTO</v>
      </c>
      <c r="E55" s="115">
        <f>F4</f>
        <v>3</v>
      </c>
    </row>
    <row r="56" spans="1:5" s="115" customFormat="1" ht="15" customHeight="1">
      <c r="A56" s="115" t="str">
        <f t="shared" si="2"/>
        <v>MUITO BAIXOPOLÍCIA MILITARCÃES (BATALHÃO)</v>
      </c>
      <c r="B56" s="115" t="str">
        <f t="shared" si="3"/>
        <v>POLÍCIA MILITAR</v>
      </c>
      <c r="C56" s="115" t="str">
        <f>B5</f>
        <v>CÃES (BATALHÃO)</v>
      </c>
      <c r="D56" s="115" t="s">
        <v>330</v>
      </c>
      <c r="E56" s="115">
        <f>C5</f>
        <v>1</v>
      </c>
    </row>
    <row r="57" spans="1:5" s="115" customFormat="1" ht="15" customHeight="1">
      <c r="A57" s="115" t="str">
        <f t="shared" si="2"/>
        <v>BAIXOPOLÍCIA MILITARCÃES (BATALHÃO)</v>
      </c>
      <c r="B57" s="115" t="str">
        <f t="shared" si="3"/>
        <v>POLÍCIA MILITAR</v>
      </c>
      <c r="C57" s="115" t="str">
        <f>B5</f>
        <v>CÃES (BATALHÃO)</v>
      </c>
      <c r="D57" s="115" t="s">
        <v>331</v>
      </c>
      <c r="E57" s="115">
        <f>C5</f>
        <v>1</v>
      </c>
    </row>
    <row r="58" spans="1:5" s="115" customFormat="1" ht="15" customHeight="1">
      <c r="A58" s="115" t="str">
        <f t="shared" si="2"/>
        <v>MÉDIOPOLÍCIA MILITARCÃES (BATALHÃO)</v>
      </c>
      <c r="B58" s="115" t="str">
        <f t="shared" si="3"/>
        <v>POLÍCIA MILITAR</v>
      </c>
      <c r="C58" s="115" t="str">
        <f>B5</f>
        <v>CÃES (BATALHÃO)</v>
      </c>
      <c r="D58" s="115" t="str">
        <f>D$2</f>
        <v>MÉDIO</v>
      </c>
      <c r="E58" s="115">
        <f>D5</f>
        <v>1</v>
      </c>
    </row>
    <row r="59" spans="1:5" s="115" customFormat="1" ht="15" customHeight="1">
      <c r="A59" s="115" t="str">
        <f t="shared" si="2"/>
        <v>ALTOPOLÍCIA MILITARCÃES (BATALHÃO)</v>
      </c>
      <c r="B59" s="115" t="str">
        <f t="shared" si="3"/>
        <v>POLÍCIA MILITAR</v>
      </c>
      <c r="C59" s="115" t="str">
        <f>B5</f>
        <v>CÃES (BATALHÃO)</v>
      </c>
      <c r="D59" s="115" t="str">
        <f>E$2</f>
        <v>ALTO</v>
      </c>
      <c r="E59" s="115">
        <f>E5</f>
        <v>1</v>
      </c>
    </row>
    <row r="60" spans="1:5" s="115" customFormat="1" ht="15" customHeight="1">
      <c r="A60" s="115" t="str">
        <f t="shared" si="2"/>
        <v>MUITO ALTOPOLÍCIA MILITARCÃES (BATALHÃO)</v>
      </c>
      <c r="B60" s="115" t="str">
        <f t="shared" si="3"/>
        <v>POLÍCIA MILITAR</v>
      </c>
      <c r="C60" s="115" t="str">
        <f>B5</f>
        <v>CÃES (BATALHÃO)</v>
      </c>
      <c r="D60" s="115" t="str">
        <f>F$2</f>
        <v>MUITO ALTO</v>
      </c>
      <c r="E60" s="115">
        <f>F5</f>
        <v>2</v>
      </c>
    </row>
    <row r="61" spans="1:5" s="115" customFormat="1" ht="15" customHeight="1">
      <c r="A61" s="115" t="str">
        <f t="shared" si="2"/>
        <v>MUITO BAIXOPOLÍCIA MILITARCHOQUE (PM´S)</v>
      </c>
      <c r="B61" s="115" t="str">
        <f t="shared" si="3"/>
        <v>POLÍCIA MILITAR</v>
      </c>
      <c r="C61" s="115" t="str">
        <f>B6</f>
        <v>CHOQUE (PM´S)</v>
      </c>
      <c r="D61" s="115" t="s">
        <v>330</v>
      </c>
      <c r="E61" s="115">
        <f>C6</f>
        <v>0</v>
      </c>
    </row>
    <row r="62" spans="1:5" s="115" customFormat="1" ht="15" customHeight="1">
      <c r="A62" s="115" t="str">
        <f t="shared" si="2"/>
        <v>BAIXOPOLÍCIA MILITARCHOQUE (PM´S)</v>
      </c>
      <c r="B62" s="115" t="str">
        <f t="shared" si="3"/>
        <v>POLÍCIA MILITAR</v>
      </c>
      <c r="C62" s="115" t="str">
        <f>B6</f>
        <v>CHOQUE (PM´S)</v>
      </c>
      <c r="D62" s="115" t="s">
        <v>331</v>
      </c>
      <c r="E62" s="115">
        <f>C6</f>
        <v>0</v>
      </c>
    </row>
    <row r="63" spans="1:5" s="115" customFormat="1" ht="15" customHeight="1">
      <c r="A63" s="115" t="str">
        <f t="shared" si="2"/>
        <v>MÉDIOPOLÍCIA MILITARCHOQUE (PM´S)</v>
      </c>
      <c r="B63" s="115" t="str">
        <f t="shared" si="3"/>
        <v>POLÍCIA MILITAR</v>
      </c>
      <c r="C63" s="115" t="str">
        <f>B6</f>
        <v>CHOQUE (PM´S)</v>
      </c>
      <c r="D63" s="115" t="str">
        <f>D$2</f>
        <v>MÉDIO</v>
      </c>
      <c r="E63" s="115">
        <f>D6</f>
        <v>0</v>
      </c>
    </row>
    <row r="64" spans="1:5" s="115" customFormat="1" ht="15" customHeight="1">
      <c r="A64" s="115" t="str">
        <f t="shared" si="2"/>
        <v>ALTOPOLÍCIA MILITARCHOQUE (PM´S)</v>
      </c>
      <c r="B64" s="115" t="str">
        <f t="shared" si="3"/>
        <v>POLÍCIA MILITAR</v>
      </c>
      <c r="C64" s="115" t="str">
        <f>B6</f>
        <v>CHOQUE (PM´S)</v>
      </c>
      <c r="D64" s="115" t="str">
        <f>E$2</f>
        <v>ALTO</v>
      </c>
      <c r="E64" s="115">
        <f>E6</f>
        <v>0</v>
      </c>
    </row>
    <row r="65" spans="1:5" s="115" customFormat="1" ht="15" customHeight="1">
      <c r="A65" s="115" t="str">
        <f t="shared" si="2"/>
        <v>MUITO ALTOPOLÍCIA MILITARCHOQUE (PM´S)</v>
      </c>
      <c r="B65" s="115" t="str">
        <f t="shared" si="3"/>
        <v>POLÍCIA MILITAR</v>
      </c>
      <c r="C65" s="115" t="str">
        <f>B6</f>
        <v>CHOQUE (PM´S)</v>
      </c>
      <c r="D65" s="115" t="str">
        <f>F$2</f>
        <v>MUITO ALTO</v>
      </c>
      <c r="E65" s="115">
        <f>F6</f>
        <v>1</v>
      </c>
    </row>
    <row r="66" spans="1:5" s="115" customFormat="1" ht="15" customHeight="1">
      <c r="A66" s="115" t="str">
        <f>D66&amp;B66&amp;C66</f>
        <v>MUITO BAIXOGUARDA MUNICIPALGM URBANO</v>
      </c>
      <c r="B66" s="115" t="str">
        <f>A7</f>
        <v>GUARDA MUNICIPAL</v>
      </c>
      <c r="C66" s="115" t="str">
        <f>B8</f>
        <v>GM URBANO</v>
      </c>
      <c r="D66" s="115" t="s">
        <v>330</v>
      </c>
      <c r="E66" s="205">
        <f>C8</f>
        <v>187</v>
      </c>
    </row>
    <row r="67" spans="1:5" s="115" customFormat="1" ht="15" customHeight="1">
      <c r="A67" s="115" t="str">
        <f t="shared" si="2"/>
        <v>BAIXOGUARDA MUNICIPALGM URBANO</v>
      </c>
      <c r="B67" s="115" t="str">
        <f>A7</f>
        <v>GUARDA MUNICIPAL</v>
      </c>
      <c r="C67" s="115" t="str">
        <f>B8</f>
        <v>GM URBANO</v>
      </c>
      <c r="D67" s="115" t="s">
        <v>331</v>
      </c>
      <c r="E67" s="205">
        <f>C8</f>
        <v>187</v>
      </c>
    </row>
    <row r="68" spans="1:5" s="115" customFormat="1" ht="15" customHeight="1">
      <c r="A68" s="115" t="str">
        <f t="shared" si="2"/>
        <v>MÉDIOGUARDA MUNICIPALGM URBANO</v>
      </c>
      <c r="B68" s="115" t="str">
        <f>A7</f>
        <v>GUARDA MUNICIPAL</v>
      </c>
      <c r="C68" s="115" t="str">
        <f>B8</f>
        <v>GM URBANO</v>
      </c>
      <c r="D68" s="115" t="str">
        <f>D$2</f>
        <v>MÉDIO</v>
      </c>
      <c r="E68" s="205">
        <f>D8</f>
        <v>294.95</v>
      </c>
    </row>
    <row r="69" spans="1:5" s="115" customFormat="1" ht="15" customHeight="1">
      <c r="A69" s="115" t="str">
        <f t="shared" si="2"/>
        <v>ALTOGUARDA MUNICIPALGM URBANO</v>
      </c>
      <c r="B69" s="115" t="str">
        <f>A7</f>
        <v>GUARDA MUNICIPAL</v>
      </c>
      <c r="C69" s="115" t="str">
        <f>B8</f>
        <v>GM URBANO</v>
      </c>
      <c r="D69" s="115" t="str">
        <f>E$2</f>
        <v>ALTO</v>
      </c>
      <c r="E69" s="205">
        <f>E8</f>
        <v>379.95</v>
      </c>
    </row>
    <row r="70" spans="1:5" s="115" customFormat="1" ht="15" customHeight="1">
      <c r="A70" s="115" t="str">
        <f t="shared" si="2"/>
        <v>MUITO ALTOGUARDA MUNICIPALGM URBANO</v>
      </c>
      <c r="B70" s="115" t="str">
        <f>A7</f>
        <v>GUARDA MUNICIPAL</v>
      </c>
      <c r="C70" s="115" t="str">
        <f>B8</f>
        <v>GM URBANO</v>
      </c>
      <c r="D70" s="115" t="str">
        <f>F$2</f>
        <v>MUITO ALTO</v>
      </c>
      <c r="E70" s="205">
        <f>F8</f>
        <v>408</v>
      </c>
    </row>
    <row r="71" spans="1:5" s="115" customFormat="1" ht="15" customHeight="1">
      <c r="A71" s="115" t="str">
        <f>D71&amp;B71&amp;C71</f>
        <v>MUITO BAIXOGUARDA MUNICIPALGM TRÂNSITO</v>
      </c>
      <c r="B71" s="115" t="str">
        <f>A7</f>
        <v>GUARDA MUNICIPAL</v>
      </c>
      <c r="C71" s="115" t="str">
        <f>B9</f>
        <v>GM TRÂNSITO</v>
      </c>
      <c r="D71" s="115" t="s">
        <v>330</v>
      </c>
      <c r="E71" s="205">
        <f>C9</f>
        <v>33</v>
      </c>
    </row>
    <row r="72" spans="1:5" s="115" customFormat="1" ht="15" customHeight="1">
      <c r="A72" s="115" t="str">
        <f t="shared" ref="A72:A75" si="4">D72&amp;B72&amp;C72</f>
        <v>BAIXOGUARDA MUNICIPALGM TRÂNSITO</v>
      </c>
      <c r="B72" s="115" t="str">
        <f>A7</f>
        <v>GUARDA MUNICIPAL</v>
      </c>
      <c r="C72" s="115" t="str">
        <f>B9</f>
        <v>GM TRÂNSITO</v>
      </c>
      <c r="D72" s="115" t="s">
        <v>331</v>
      </c>
      <c r="E72" s="205">
        <f>C9</f>
        <v>33</v>
      </c>
    </row>
    <row r="73" spans="1:5" s="115" customFormat="1" ht="15" customHeight="1">
      <c r="A73" s="115" t="str">
        <f t="shared" si="4"/>
        <v>MÉDIOGUARDA MUNICIPALGM TRÂNSITO</v>
      </c>
      <c r="B73" s="115" t="str">
        <f>A7</f>
        <v>GUARDA MUNICIPAL</v>
      </c>
      <c r="C73" s="115" t="str">
        <f>B9</f>
        <v>GM TRÂNSITO</v>
      </c>
      <c r="D73" s="115" t="str">
        <f>D$2</f>
        <v>MÉDIO</v>
      </c>
      <c r="E73" s="205">
        <f>D9</f>
        <v>52.05</v>
      </c>
    </row>
    <row r="74" spans="1:5" s="115" customFormat="1" ht="15" customHeight="1">
      <c r="A74" s="115" t="str">
        <f t="shared" si="4"/>
        <v>ALTOGUARDA MUNICIPALGM TRÂNSITO</v>
      </c>
      <c r="B74" s="115" t="str">
        <f>A7</f>
        <v>GUARDA MUNICIPAL</v>
      </c>
      <c r="C74" s="115" t="str">
        <f>B9</f>
        <v>GM TRÂNSITO</v>
      </c>
      <c r="D74" s="115" t="str">
        <f>E$2</f>
        <v>ALTO</v>
      </c>
      <c r="E74" s="205">
        <f>E9</f>
        <v>67.05</v>
      </c>
    </row>
    <row r="75" spans="1:5" s="115" customFormat="1" ht="15" customHeight="1">
      <c r="A75" s="115" t="str">
        <f t="shared" si="4"/>
        <v>MUITO ALTOGUARDA MUNICIPALGM TRÂNSITO</v>
      </c>
      <c r="B75" s="115" t="str">
        <f>A7</f>
        <v>GUARDA MUNICIPAL</v>
      </c>
      <c r="C75" s="115" t="str">
        <f>B9</f>
        <v>GM TRÂNSITO</v>
      </c>
      <c r="D75" s="115" t="str">
        <f>F$2</f>
        <v>MUITO ALTO</v>
      </c>
      <c r="E75" s="205">
        <f>F9</f>
        <v>72</v>
      </c>
    </row>
    <row r="76" spans="1:5" s="115" customFormat="1" ht="15" customHeight="1">
      <c r="A76" s="115" t="str">
        <f t="shared" si="2"/>
        <v>MUITO BAIXOVIGILÂNCIA SANITÁRIAFISCAIS</v>
      </c>
      <c r="B76" s="115" t="str">
        <f>A10</f>
        <v>VIGILÂNCIA SANITÁRIA</v>
      </c>
      <c r="C76" s="115" t="str">
        <f>B10</f>
        <v>FISCAIS</v>
      </c>
      <c r="D76" s="115" t="s">
        <v>330</v>
      </c>
      <c r="E76" s="115">
        <f>C10</f>
        <v>0</v>
      </c>
    </row>
    <row r="77" spans="1:5" s="115" customFormat="1" ht="15" customHeight="1">
      <c r="A77" s="115" t="str">
        <f t="shared" si="2"/>
        <v>BAIXOVIGILÂNCIA SANITÁRIAFISCAIS</v>
      </c>
      <c r="B77" s="115" t="str">
        <f>A10</f>
        <v>VIGILÂNCIA SANITÁRIA</v>
      </c>
      <c r="C77" s="115" t="str">
        <f>B10</f>
        <v>FISCAIS</v>
      </c>
      <c r="D77" s="115" t="s">
        <v>331</v>
      </c>
      <c r="E77" s="115">
        <f>C10</f>
        <v>0</v>
      </c>
    </row>
    <row r="78" spans="1:5" s="115" customFormat="1" ht="15" customHeight="1">
      <c r="A78" s="115" t="str">
        <f t="shared" si="2"/>
        <v>MÉDIOVIGILÂNCIA SANITÁRIAFISCAIS</v>
      </c>
      <c r="B78" s="115" t="str">
        <f>A10</f>
        <v>VIGILÂNCIA SANITÁRIA</v>
      </c>
      <c r="C78" s="115" t="str">
        <f>B10</f>
        <v>FISCAIS</v>
      </c>
      <c r="D78" s="115" t="str">
        <f>D$2</f>
        <v>MÉDIO</v>
      </c>
      <c r="E78" s="115">
        <f>D10</f>
        <v>0</v>
      </c>
    </row>
    <row r="79" spans="1:5" s="115" customFormat="1" ht="15" customHeight="1">
      <c r="A79" s="115" t="str">
        <f t="shared" si="2"/>
        <v>ALTOVIGILÂNCIA SANITÁRIAFISCAIS</v>
      </c>
      <c r="B79" s="115" t="str">
        <f>A10</f>
        <v>VIGILÂNCIA SANITÁRIA</v>
      </c>
      <c r="C79" s="115" t="str">
        <f>B10</f>
        <v>FISCAIS</v>
      </c>
      <c r="D79" s="115" t="str">
        <f>E$2</f>
        <v>ALTO</v>
      </c>
      <c r="E79" s="115">
        <f>E10</f>
        <v>0</v>
      </c>
    </row>
    <row r="80" spans="1:5" s="115" customFormat="1" ht="15" customHeight="1">
      <c r="A80" s="115" t="str">
        <f t="shared" si="2"/>
        <v>MUITO ALTOVIGILÂNCIA SANITÁRIAFISCAIS</v>
      </c>
      <c r="B80" s="115" t="str">
        <f>A10</f>
        <v>VIGILÂNCIA SANITÁRIA</v>
      </c>
      <c r="C80" s="115" t="str">
        <f>B10</f>
        <v>FISCAIS</v>
      </c>
      <c r="D80" s="115" t="str">
        <f>F$2</f>
        <v>MUITO ALTO</v>
      </c>
      <c r="E80" s="115">
        <f>F10</f>
        <v>3</v>
      </c>
    </row>
    <row r="81" spans="1:11" s="115" customFormat="1" ht="15" customHeight="1">
      <c r="A81" s="115" t="str">
        <f t="shared" ref="A81:A85" si="5">D81&amp;B81&amp;C81</f>
        <v>MUITO BAIXOVIGILÂNCIA SANITÁRIATÉCNICOS</v>
      </c>
      <c r="B81" s="115" t="str">
        <f>A10</f>
        <v>VIGILÂNCIA SANITÁRIA</v>
      </c>
      <c r="C81" s="115" t="s">
        <v>394</v>
      </c>
      <c r="D81" s="115" t="s">
        <v>330</v>
      </c>
      <c r="E81" s="115">
        <f>C11</f>
        <v>2</v>
      </c>
    </row>
    <row r="82" spans="1:11" s="115" customFormat="1" ht="15" customHeight="1">
      <c r="A82" s="115" t="str">
        <f t="shared" si="5"/>
        <v>BAIXOVIGILÂNCIA SANITÁRIATÉCNICOS</v>
      </c>
      <c r="B82" s="115" t="str">
        <f>A10</f>
        <v>VIGILÂNCIA SANITÁRIA</v>
      </c>
      <c r="C82" s="115" t="s">
        <v>394</v>
      </c>
      <c r="D82" s="115" t="s">
        <v>331</v>
      </c>
      <c r="E82" s="115">
        <f>C11</f>
        <v>2</v>
      </c>
    </row>
    <row r="83" spans="1:11" s="115" customFormat="1" ht="15" customHeight="1">
      <c r="A83" s="115" t="str">
        <f t="shared" si="5"/>
        <v>MÉDIOVIGILÂNCIA SANITÁRIATÉCNICOS</v>
      </c>
      <c r="B83" s="115" t="str">
        <f>A10</f>
        <v>VIGILÂNCIA SANITÁRIA</v>
      </c>
      <c r="C83" s="115" t="s">
        <v>394</v>
      </c>
      <c r="D83" s="115" t="str">
        <f>D$2</f>
        <v>MÉDIO</v>
      </c>
      <c r="E83" s="115">
        <f>D11</f>
        <v>2</v>
      </c>
    </row>
    <row r="84" spans="1:11" s="115" customFormat="1" ht="15" customHeight="1">
      <c r="A84" s="115" t="str">
        <f t="shared" si="5"/>
        <v>ALTOVIGILÂNCIA SANITÁRIATÉCNICOS</v>
      </c>
      <c r="B84" s="115" t="str">
        <f>A10</f>
        <v>VIGILÂNCIA SANITÁRIA</v>
      </c>
      <c r="C84" s="115" t="s">
        <v>394</v>
      </c>
      <c r="D84" s="115" t="str">
        <f>E$2</f>
        <v>ALTO</v>
      </c>
      <c r="E84" s="115">
        <f>E11</f>
        <v>2</v>
      </c>
    </row>
    <row r="85" spans="1:11" s="115" customFormat="1" ht="15" customHeight="1">
      <c r="A85" s="115" t="str">
        <f t="shared" si="5"/>
        <v>MUITO ALTOVIGILÂNCIA SANITÁRIATÉCNICOS</v>
      </c>
      <c r="B85" s="115" t="str">
        <f>A10</f>
        <v>VIGILÂNCIA SANITÁRIA</v>
      </c>
      <c r="C85" s="115" t="s">
        <v>394</v>
      </c>
      <c r="D85" s="115" t="str">
        <f>F$2</f>
        <v>MUITO ALTO</v>
      </c>
      <c r="E85" s="115">
        <f>F11</f>
        <v>0</v>
      </c>
    </row>
    <row r="86" spans="1:11" s="115" customFormat="1" ht="15" customHeight="1">
      <c r="A86" s="115" t="str">
        <f t="shared" si="2"/>
        <v>MUITO BAIXOCOMLURBGARIS</v>
      </c>
      <c r="B86" s="115" t="str">
        <f>A$12</f>
        <v>COMLURB</v>
      </c>
      <c r="C86" s="115" t="str">
        <f t="shared" ref="C86" si="6">B12</f>
        <v>GARIS</v>
      </c>
      <c r="D86" s="115" t="s">
        <v>330</v>
      </c>
      <c r="E86" s="213">
        <f>C12</f>
        <v>5</v>
      </c>
    </row>
    <row r="87" spans="1:11" s="115" customFormat="1">
      <c r="A87" s="115" t="str">
        <f t="shared" si="2"/>
        <v>BAIXOCOMLURBGARIS</v>
      </c>
      <c r="B87" s="115" t="str">
        <f t="shared" ref="B87:B115" si="7">A$12</f>
        <v>COMLURB</v>
      </c>
      <c r="C87" s="115" t="str">
        <f>B12</f>
        <v>GARIS</v>
      </c>
      <c r="D87" s="115" t="s">
        <v>331</v>
      </c>
      <c r="E87" s="213">
        <f>C12</f>
        <v>5</v>
      </c>
    </row>
    <row r="88" spans="1:11" s="115" customFormat="1">
      <c r="A88" s="115" t="str">
        <f t="shared" si="2"/>
        <v>MÉDIOCOMLURBGARIS</v>
      </c>
      <c r="B88" s="115" t="str">
        <f t="shared" si="7"/>
        <v>COMLURB</v>
      </c>
      <c r="C88" s="115" t="str">
        <f>B12</f>
        <v>GARIS</v>
      </c>
      <c r="D88" s="115" t="str">
        <f>D$2</f>
        <v>MÉDIO</v>
      </c>
      <c r="E88" s="213">
        <f>D12</f>
        <v>16</v>
      </c>
      <c r="H88" s="194"/>
      <c r="I88" s="194"/>
    </row>
    <row r="89" spans="1:11" s="115" customFormat="1">
      <c r="A89" s="115" t="str">
        <f t="shared" si="2"/>
        <v>ALTOCOMLURBGARIS</v>
      </c>
      <c r="B89" s="115" t="str">
        <f t="shared" si="7"/>
        <v>COMLURB</v>
      </c>
      <c r="C89" s="115" t="str">
        <f>B12</f>
        <v>GARIS</v>
      </c>
      <c r="D89" s="115" t="str">
        <f>E$2</f>
        <v>ALTO</v>
      </c>
      <c r="E89" s="213">
        <f>E12</f>
        <v>20</v>
      </c>
      <c r="H89" s="194"/>
      <c r="I89" s="194"/>
    </row>
    <row r="90" spans="1:11" s="115" customFormat="1">
      <c r="A90" s="115" t="str">
        <f t="shared" si="2"/>
        <v>MUITO ALTOCOMLURBGARIS</v>
      </c>
      <c r="B90" s="115" t="str">
        <f t="shared" si="7"/>
        <v>COMLURB</v>
      </c>
      <c r="C90" s="115" t="str">
        <f>B12</f>
        <v>GARIS</v>
      </c>
      <c r="D90" s="115" t="str">
        <f>F$2</f>
        <v>MUITO ALTO</v>
      </c>
      <c r="E90" s="213">
        <f>F12</f>
        <v>26</v>
      </c>
      <c r="H90" s="194"/>
      <c r="I90" s="194"/>
    </row>
    <row r="91" spans="1:11" s="115" customFormat="1" ht="15" customHeight="1">
      <c r="A91" s="115" t="str">
        <f t="shared" ref="A91:A95" si="8">D91&amp;B91&amp;C91</f>
        <v>MUITO BAIXOCOMLURBSUPERVISORES</v>
      </c>
      <c r="B91" s="115" t="str">
        <f>A$12</f>
        <v>COMLURB</v>
      </c>
      <c r="C91" s="115" t="str">
        <f t="shared" ref="C91" si="9">B19</f>
        <v>SUPERVISORES</v>
      </c>
      <c r="D91" s="115" t="s">
        <v>330</v>
      </c>
      <c r="E91" s="213">
        <f>C13</f>
        <v>1</v>
      </c>
      <c r="H91" s="194"/>
      <c r="I91" s="194"/>
    </row>
    <row r="92" spans="1:11" s="115" customFormat="1">
      <c r="A92" s="115" t="str">
        <f t="shared" si="8"/>
        <v>BAIXOCOMLURBSUPERVISORES</v>
      </c>
      <c r="B92" s="115" t="str">
        <f t="shared" ref="B92:B95" si="10">A$12</f>
        <v>COMLURB</v>
      </c>
      <c r="C92" s="115" t="str">
        <f>B19</f>
        <v>SUPERVISORES</v>
      </c>
      <c r="D92" s="115" t="s">
        <v>331</v>
      </c>
      <c r="E92" s="213">
        <f>C13</f>
        <v>1</v>
      </c>
      <c r="H92" s="194"/>
      <c r="I92" s="194"/>
    </row>
    <row r="93" spans="1:11" s="115" customFormat="1">
      <c r="A93" s="115" t="str">
        <f t="shared" si="8"/>
        <v>MÉDIOCOMLURBSUPERVISORES</v>
      </c>
      <c r="B93" s="115" t="str">
        <f t="shared" si="10"/>
        <v>COMLURB</v>
      </c>
      <c r="C93" s="115" t="str">
        <f>B19</f>
        <v>SUPERVISORES</v>
      </c>
      <c r="D93" s="115" t="str">
        <f>D$2</f>
        <v>MÉDIO</v>
      </c>
      <c r="E93" s="213">
        <f>D13</f>
        <v>1</v>
      </c>
      <c r="H93" s="194"/>
      <c r="I93" s="194"/>
    </row>
    <row r="94" spans="1:11" s="115" customFormat="1">
      <c r="A94" s="115" t="str">
        <f t="shared" si="8"/>
        <v>ALTOCOMLURBSUPERVISORES</v>
      </c>
      <c r="B94" s="115" t="str">
        <f t="shared" si="10"/>
        <v>COMLURB</v>
      </c>
      <c r="C94" s="115" t="str">
        <f>B19</f>
        <v>SUPERVISORES</v>
      </c>
      <c r="D94" s="115" t="str">
        <f>E$2</f>
        <v>ALTO</v>
      </c>
      <c r="E94" s="213">
        <f>E13</f>
        <v>1</v>
      </c>
      <c r="H94" s="194"/>
      <c r="I94" s="194"/>
    </row>
    <row r="95" spans="1:11" s="115" customFormat="1">
      <c r="A95" s="115" t="str">
        <f t="shared" si="8"/>
        <v>MUITO ALTOCOMLURBSUPERVISORES</v>
      </c>
      <c r="B95" s="115" t="str">
        <f t="shared" si="10"/>
        <v>COMLURB</v>
      </c>
      <c r="C95" s="115" t="str">
        <f>B19</f>
        <v>SUPERVISORES</v>
      </c>
      <c r="D95" s="115" t="str">
        <f>F$2</f>
        <v>MUITO ALTO</v>
      </c>
      <c r="E95" s="213">
        <f>F13</f>
        <v>1</v>
      </c>
      <c r="H95" s="194"/>
      <c r="I95" s="194"/>
    </row>
    <row r="96" spans="1:11" s="194" customFormat="1">
      <c r="A96" s="115" t="str">
        <f t="shared" si="2"/>
        <v>MUITO BAIXOCOMLURBBASCULANTES</v>
      </c>
      <c r="B96" s="194" t="str">
        <f t="shared" si="7"/>
        <v>COMLURB</v>
      </c>
      <c r="C96" s="194" t="str">
        <f>B14</f>
        <v>BASCULANTES</v>
      </c>
      <c r="D96" s="194" t="s">
        <v>330</v>
      </c>
      <c r="E96" s="213">
        <f>C14</f>
        <v>1</v>
      </c>
      <c r="J96" s="115"/>
      <c r="K96" s="115"/>
    </row>
    <row r="97" spans="1:11" s="194" customFormat="1">
      <c r="A97" s="115" t="str">
        <f t="shared" si="2"/>
        <v>BAIXOCOMLURBBASCULANTES</v>
      </c>
      <c r="B97" s="194" t="str">
        <f t="shared" si="7"/>
        <v>COMLURB</v>
      </c>
      <c r="C97" s="194" t="str">
        <f>B14</f>
        <v>BASCULANTES</v>
      </c>
      <c r="D97" s="194" t="s">
        <v>331</v>
      </c>
      <c r="E97" s="213">
        <f>C14</f>
        <v>1</v>
      </c>
      <c r="J97" s="115"/>
      <c r="K97" s="115"/>
    </row>
    <row r="98" spans="1:11" s="194" customFormat="1" ht="15.75" customHeight="1">
      <c r="A98" s="115" t="str">
        <f t="shared" si="2"/>
        <v>MÉDIOCOMLURBBASCULANTES</v>
      </c>
      <c r="B98" s="194" t="str">
        <f t="shared" si="7"/>
        <v>COMLURB</v>
      </c>
      <c r="C98" s="194" t="str">
        <f>B14</f>
        <v>BASCULANTES</v>
      </c>
      <c r="D98" s="194" t="str">
        <f>D$2</f>
        <v>MÉDIO</v>
      </c>
      <c r="E98" s="213">
        <f>D14</f>
        <v>2</v>
      </c>
      <c r="J98" s="115"/>
      <c r="K98" s="115"/>
    </row>
    <row r="99" spans="1:11" s="194" customFormat="1">
      <c r="A99" s="115" t="str">
        <f t="shared" si="2"/>
        <v>ALTOCOMLURBBASCULANTES</v>
      </c>
      <c r="B99" s="194" t="str">
        <f t="shared" si="7"/>
        <v>COMLURB</v>
      </c>
      <c r="C99" s="194" t="str">
        <f>B14</f>
        <v>BASCULANTES</v>
      </c>
      <c r="D99" s="194" t="str">
        <f>E$2</f>
        <v>ALTO</v>
      </c>
      <c r="E99" s="213">
        <f>E14</f>
        <v>2</v>
      </c>
      <c r="J99" s="115"/>
      <c r="K99" s="115"/>
    </row>
    <row r="100" spans="1:11" s="194" customFormat="1">
      <c r="A100" s="115" t="str">
        <f t="shared" si="2"/>
        <v>MUITO ALTOCOMLURBBASCULANTES</v>
      </c>
      <c r="B100" s="194" t="str">
        <f t="shared" si="7"/>
        <v>COMLURB</v>
      </c>
      <c r="C100" s="194" t="str">
        <f>B14</f>
        <v>BASCULANTES</v>
      </c>
      <c r="D100" s="194" t="str">
        <f>F$2</f>
        <v>MUITO ALTO</v>
      </c>
      <c r="E100" s="213">
        <f>F14</f>
        <v>2</v>
      </c>
    </row>
    <row r="101" spans="1:11" s="194" customFormat="1" ht="15" customHeight="1">
      <c r="A101" s="115" t="str">
        <f t="shared" si="2"/>
        <v>MUITO BAIXOCOMLURBVARREDEIRAS</v>
      </c>
      <c r="B101" s="194" t="str">
        <f t="shared" si="7"/>
        <v>COMLURB</v>
      </c>
      <c r="C101" s="194" t="str">
        <f>B15</f>
        <v>VARREDEIRAS</v>
      </c>
      <c r="D101" s="194" t="s">
        <v>330</v>
      </c>
      <c r="E101" s="213">
        <f>C15</f>
        <v>0</v>
      </c>
    </row>
    <row r="102" spans="1:11" s="194" customFormat="1" ht="15" customHeight="1">
      <c r="A102" s="115" t="str">
        <f t="shared" si="2"/>
        <v>BAIXOCOMLURBVARREDEIRAS</v>
      </c>
      <c r="B102" s="194" t="str">
        <f t="shared" si="7"/>
        <v>COMLURB</v>
      </c>
      <c r="C102" s="194" t="str">
        <f>B15</f>
        <v>VARREDEIRAS</v>
      </c>
      <c r="D102" s="194" t="s">
        <v>331</v>
      </c>
      <c r="E102" s="213">
        <f>C15</f>
        <v>0</v>
      </c>
    </row>
    <row r="103" spans="1:11" s="194" customFormat="1" ht="15" customHeight="1">
      <c r="A103" s="115" t="str">
        <f t="shared" si="2"/>
        <v>MÉDIOCOMLURBVARREDEIRAS</v>
      </c>
      <c r="B103" s="194" t="str">
        <f t="shared" si="7"/>
        <v>COMLURB</v>
      </c>
      <c r="C103" s="194" t="str">
        <f>B15</f>
        <v>VARREDEIRAS</v>
      </c>
      <c r="D103" s="194" t="str">
        <f>D$2</f>
        <v>MÉDIO</v>
      </c>
      <c r="E103" s="213">
        <f>D15</f>
        <v>0</v>
      </c>
    </row>
    <row r="104" spans="1:11" s="194" customFormat="1" ht="15" customHeight="1">
      <c r="A104" s="115" t="str">
        <f t="shared" si="2"/>
        <v>ALTOCOMLURBVARREDEIRAS</v>
      </c>
      <c r="B104" s="194" t="str">
        <f t="shared" si="7"/>
        <v>COMLURB</v>
      </c>
      <c r="C104" s="194" t="str">
        <f>B15</f>
        <v>VARREDEIRAS</v>
      </c>
      <c r="D104" s="194" t="str">
        <f>E$2</f>
        <v>ALTO</v>
      </c>
      <c r="E104" s="213">
        <f>E15</f>
        <v>1</v>
      </c>
    </row>
    <row r="105" spans="1:11" s="194" customFormat="1" ht="15" customHeight="1">
      <c r="A105" s="115" t="str">
        <f t="shared" si="2"/>
        <v>MUITO ALTOCOMLURBVARREDEIRAS</v>
      </c>
      <c r="B105" s="194" t="str">
        <f t="shared" si="7"/>
        <v>COMLURB</v>
      </c>
      <c r="C105" s="194" t="str">
        <f>B15</f>
        <v>VARREDEIRAS</v>
      </c>
      <c r="D105" s="194" t="str">
        <f>F$2</f>
        <v>MUITO ALTO</v>
      </c>
      <c r="E105" s="213">
        <f>F15</f>
        <v>1</v>
      </c>
    </row>
    <row r="106" spans="1:11" s="194" customFormat="1" ht="15" customHeight="1">
      <c r="A106" s="115" t="str">
        <f t="shared" si="2"/>
        <v>MUITO BAIXOCOMLURBCOMPACTADORES</v>
      </c>
      <c r="B106" s="194" t="str">
        <f t="shared" si="7"/>
        <v>COMLURB</v>
      </c>
      <c r="C106" s="194" t="str">
        <f>B16</f>
        <v>COMPACTADORES</v>
      </c>
      <c r="D106" s="194" t="s">
        <v>330</v>
      </c>
      <c r="E106" s="213">
        <f>C16</f>
        <v>0</v>
      </c>
    </row>
    <row r="107" spans="1:11" s="194" customFormat="1" ht="15" customHeight="1">
      <c r="A107" s="115" t="str">
        <f t="shared" si="2"/>
        <v>BAIXOCOMLURBCOMPACTADORES</v>
      </c>
      <c r="B107" s="194" t="str">
        <f t="shared" si="7"/>
        <v>COMLURB</v>
      </c>
      <c r="C107" s="194" t="str">
        <f>B16</f>
        <v>COMPACTADORES</v>
      </c>
      <c r="D107" s="194" t="s">
        <v>331</v>
      </c>
      <c r="E107" s="213">
        <f>C16</f>
        <v>0</v>
      </c>
    </row>
    <row r="108" spans="1:11" s="194" customFormat="1" ht="15" customHeight="1">
      <c r="A108" s="115" t="str">
        <f t="shared" si="2"/>
        <v>MÉDIOCOMLURBCOMPACTADORES</v>
      </c>
      <c r="B108" s="194" t="str">
        <f t="shared" si="7"/>
        <v>COMLURB</v>
      </c>
      <c r="C108" s="194" t="str">
        <f>B16</f>
        <v>COMPACTADORES</v>
      </c>
      <c r="D108" s="194" t="str">
        <f>D$2</f>
        <v>MÉDIO</v>
      </c>
      <c r="E108" s="213">
        <f>D16</f>
        <v>0</v>
      </c>
    </row>
    <row r="109" spans="1:11" s="194" customFormat="1" ht="15" customHeight="1">
      <c r="A109" s="115" t="str">
        <f t="shared" si="2"/>
        <v>ALTOCOMLURBCOMPACTADORES</v>
      </c>
      <c r="B109" s="194" t="str">
        <f t="shared" si="7"/>
        <v>COMLURB</v>
      </c>
      <c r="C109" s="194" t="str">
        <f>B16</f>
        <v>COMPACTADORES</v>
      </c>
      <c r="D109" s="194" t="str">
        <f>E$2</f>
        <v>ALTO</v>
      </c>
      <c r="E109" s="213">
        <f>E16</f>
        <v>1</v>
      </c>
    </row>
    <row r="110" spans="1:11" s="194" customFormat="1" ht="15" customHeight="1">
      <c r="A110" s="115" t="str">
        <f t="shared" si="2"/>
        <v>MUITO ALTOCOMLURBCOMPACTADORES</v>
      </c>
      <c r="B110" s="194" t="str">
        <f t="shared" si="7"/>
        <v>COMLURB</v>
      </c>
      <c r="C110" s="194" t="str">
        <f>B16</f>
        <v>COMPACTADORES</v>
      </c>
      <c r="D110" s="194" t="str">
        <f>F$2</f>
        <v>MUITO ALTO</v>
      </c>
      <c r="E110" s="213">
        <f>F16</f>
        <v>1</v>
      </c>
    </row>
    <row r="111" spans="1:11" s="194" customFormat="1" ht="15" customHeight="1">
      <c r="A111" s="115" t="str">
        <f t="shared" si="2"/>
        <v>MUITO BAIXOCOMLURBCONTAINERS</v>
      </c>
      <c r="B111" s="194" t="str">
        <f t="shared" si="7"/>
        <v>COMLURB</v>
      </c>
      <c r="C111" s="194" t="str">
        <f>B18</f>
        <v>CONTAINERS</v>
      </c>
      <c r="D111" s="194" t="s">
        <v>330</v>
      </c>
      <c r="E111" s="213">
        <f>C18</f>
        <v>20</v>
      </c>
    </row>
    <row r="112" spans="1:11" s="194" customFormat="1" ht="15" customHeight="1">
      <c r="A112" s="115" t="str">
        <f t="shared" si="2"/>
        <v>BAIXOCOMLURBCONTAINERS</v>
      </c>
      <c r="B112" s="194" t="str">
        <f t="shared" si="7"/>
        <v>COMLURB</v>
      </c>
      <c r="C112" s="194" t="str">
        <f>B18</f>
        <v>CONTAINERS</v>
      </c>
      <c r="D112" s="194" t="s">
        <v>331</v>
      </c>
      <c r="E112" s="213">
        <f>C18</f>
        <v>20</v>
      </c>
    </row>
    <row r="113" spans="1:9" s="194" customFormat="1" ht="15" customHeight="1">
      <c r="A113" s="115" t="str">
        <f t="shared" si="2"/>
        <v>MÉDIOCOMLURBCONTAINERS</v>
      </c>
      <c r="B113" s="194" t="str">
        <f t="shared" si="7"/>
        <v>COMLURB</v>
      </c>
      <c r="C113" s="194" t="str">
        <f>B18</f>
        <v>CONTAINERS</v>
      </c>
      <c r="D113" s="194" t="str">
        <f>D$2</f>
        <v>MÉDIO</v>
      </c>
      <c r="E113" s="213">
        <f>D18</f>
        <v>30</v>
      </c>
      <c r="H113" s="115"/>
      <c r="I113" s="115"/>
    </row>
    <row r="114" spans="1:9" s="194" customFormat="1" ht="15" customHeight="1">
      <c r="A114" s="115" t="str">
        <f t="shared" si="2"/>
        <v>ALTOCOMLURBCONTAINERS</v>
      </c>
      <c r="B114" s="194" t="str">
        <f t="shared" si="7"/>
        <v>COMLURB</v>
      </c>
      <c r="C114" s="194" t="str">
        <f>B18</f>
        <v>CONTAINERS</v>
      </c>
      <c r="D114" s="194" t="str">
        <f>E$2</f>
        <v>ALTO</v>
      </c>
      <c r="E114" s="213">
        <f>E18</f>
        <v>40</v>
      </c>
      <c r="H114" s="115"/>
      <c r="I114" s="115"/>
    </row>
    <row r="115" spans="1:9" s="194" customFormat="1" ht="15" customHeight="1">
      <c r="A115" s="115" t="str">
        <f t="shared" si="2"/>
        <v>MUITO ALTOCOMLURBCONTAINERS</v>
      </c>
      <c r="B115" s="194" t="str">
        <f t="shared" si="7"/>
        <v>COMLURB</v>
      </c>
      <c r="C115" s="194" t="str">
        <f>B18</f>
        <v>CONTAINERS</v>
      </c>
      <c r="D115" s="194" t="str">
        <f>F$2</f>
        <v>MUITO ALTO</v>
      </c>
      <c r="E115" s="213">
        <f>F18</f>
        <v>50</v>
      </c>
      <c r="H115" s="115"/>
      <c r="I115" s="115"/>
    </row>
    <row r="116" spans="1:9" s="194" customFormat="1" ht="15" customHeight="1">
      <c r="A116" s="115" t="str">
        <f t="shared" ref="A116:A150" si="11">D116&amp;B116&amp;C116</f>
        <v>MUITO BAIXOCOMLURBPIPAS</v>
      </c>
      <c r="B116" s="194" t="str">
        <f t="shared" ref="B116:B120" si="12">A$12</f>
        <v>COMLURB</v>
      </c>
      <c r="C116" s="194" t="s">
        <v>416</v>
      </c>
      <c r="D116" s="194" t="s">
        <v>330</v>
      </c>
      <c r="E116" s="213">
        <f>C17</f>
        <v>0</v>
      </c>
      <c r="H116" s="115"/>
      <c r="I116" s="115"/>
    </row>
    <row r="117" spans="1:9" s="194" customFormat="1" ht="15" customHeight="1">
      <c r="A117" s="115" t="str">
        <f t="shared" si="11"/>
        <v>BAIXOCOMLURBPIPAS</v>
      </c>
      <c r="B117" s="194" t="str">
        <f t="shared" si="12"/>
        <v>COMLURB</v>
      </c>
      <c r="C117" s="194" t="s">
        <v>416</v>
      </c>
      <c r="D117" s="194" t="s">
        <v>331</v>
      </c>
      <c r="E117" s="213">
        <f>C17</f>
        <v>0</v>
      </c>
      <c r="H117" s="115"/>
      <c r="I117" s="115"/>
    </row>
    <row r="118" spans="1:9" s="194" customFormat="1" ht="15" customHeight="1">
      <c r="A118" s="115" t="str">
        <f t="shared" si="11"/>
        <v>MÉDIOCOMLURBPIPAS</v>
      </c>
      <c r="B118" s="194" t="str">
        <f t="shared" si="12"/>
        <v>COMLURB</v>
      </c>
      <c r="C118" s="194" t="s">
        <v>416</v>
      </c>
      <c r="D118" s="194" t="str">
        <f>D$2</f>
        <v>MÉDIO</v>
      </c>
      <c r="E118" s="213">
        <f>D17</f>
        <v>0</v>
      </c>
      <c r="H118" s="115"/>
      <c r="I118" s="115"/>
    </row>
    <row r="119" spans="1:9" s="194" customFormat="1" ht="15" customHeight="1">
      <c r="A119" s="115" t="str">
        <f t="shared" si="11"/>
        <v>ALTOCOMLURBPIPAS</v>
      </c>
      <c r="B119" s="194" t="str">
        <f t="shared" si="12"/>
        <v>COMLURB</v>
      </c>
      <c r="C119" s="194" t="s">
        <v>416</v>
      </c>
      <c r="D119" s="194" t="str">
        <f>E$2</f>
        <v>ALTO</v>
      </c>
      <c r="E119" s="213">
        <f>E17</f>
        <v>1</v>
      </c>
      <c r="H119" s="115"/>
      <c r="I119" s="115"/>
    </row>
    <row r="120" spans="1:9" s="194" customFormat="1" ht="15" customHeight="1">
      <c r="A120" s="115" t="str">
        <f t="shared" si="11"/>
        <v>MUITO ALTOCOMLURBPIPAS</v>
      </c>
      <c r="B120" s="194" t="str">
        <f t="shared" si="12"/>
        <v>COMLURB</v>
      </c>
      <c r="C120" s="194" t="s">
        <v>416</v>
      </c>
      <c r="D120" s="194" t="str">
        <f>F$2</f>
        <v>MUITO ALTO</v>
      </c>
      <c r="E120" s="213">
        <f>F17</f>
        <v>1</v>
      </c>
      <c r="H120" s="115"/>
      <c r="I120" s="115"/>
    </row>
    <row r="121" spans="1:9" s="115" customFormat="1" ht="15" customHeight="1">
      <c r="A121" s="115" t="str">
        <f t="shared" si="11"/>
        <v>MUITO BAIXOCET-RIOAGENTES CET-RIO</v>
      </c>
      <c r="B121" s="115" t="str">
        <f>A$21</f>
        <v>CET-RIO</v>
      </c>
      <c r="C121" s="115" t="str">
        <f>B21</f>
        <v>AGENTES CET-RIO</v>
      </c>
      <c r="D121" s="115" t="s">
        <v>330</v>
      </c>
      <c r="E121" s="213">
        <f>C21</f>
        <v>0</v>
      </c>
    </row>
    <row r="122" spans="1:9" s="115" customFormat="1">
      <c r="A122" s="115" t="str">
        <f t="shared" si="11"/>
        <v>BAIXOCET-RIOAGENTES CET-RIO</v>
      </c>
      <c r="B122" s="115" t="str">
        <f t="shared" ref="B122:B155" si="13">A$21</f>
        <v>CET-RIO</v>
      </c>
      <c r="C122" s="115" t="str">
        <f>C121</f>
        <v>AGENTES CET-RIO</v>
      </c>
      <c r="D122" s="115" t="s">
        <v>331</v>
      </c>
      <c r="E122" s="213">
        <f>C21</f>
        <v>0</v>
      </c>
    </row>
    <row r="123" spans="1:9" s="115" customFormat="1">
      <c r="A123" s="115" t="str">
        <f t="shared" si="11"/>
        <v>MÉDIOCET-RIOAGENTES CET-RIO</v>
      </c>
      <c r="B123" s="115" t="str">
        <f t="shared" si="13"/>
        <v>CET-RIO</v>
      </c>
      <c r="C123" s="115" t="str">
        <f>C122</f>
        <v>AGENTES CET-RIO</v>
      </c>
      <c r="D123" s="115" t="str">
        <f>D$2</f>
        <v>MÉDIO</v>
      </c>
      <c r="E123" s="213">
        <f>D21</f>
        <v>0</v>
      </c>
      <c r="H123" s="194"/>
      <c r="I123" s="194"/>
    </row>
    <row r="124" spans="1:9" s="115" customFormat="1">
      <c r="A124" s="115" t="str">
        <f t="shared" si="11"/>
        <v>ALTOCET-RIOAGENTES CET-RIO</v>
      </c>
      <c r="B124" s="115" t="str">
        <f t="shared" si="13"/>
        <v>CET-RIO</v>
      </c>
      <c r="C124" s="115" t="str">
        <f>C123</f>
        <v>AGENTES CET-RIO</v>
      </c>
      <c r="D124" s="115" t="str">
        <f>E$2</f>
        <v>ALTO</v>
      </c>
      <c r="E124" s="213">
        <f>E21</f>
        <v>0</v>
      </c>
      <c r="H124" s="194"/>
      <c r="I124" s="194"/>
    </row>
    <row r="125" spans="1:9" s="115" customFormat="1">
      <c r="A125" s="115" t="str">
        <f t="shared" si="11"/>
        <v>MUITO ALTOCET-RIOAGENTES CET-RIO</v>
      </c>
      <c r="B125" s="115" t="str">
        <f t="shared" si="13"/>
        <v>CET-RIO</v>
      </c>
      <c r="C125" s="115" t="str">
        <f>C124</f>
        <v>AGENTES CET-RIO</v>
      </c>
      <c r="D125" s="115" t="str">
        <f>F$2</f>
        <v>MUITO ALTO</v>
      </c>
      <c r="E125" s="213">
        <f>F21</f>
        <v>0</v>
      </c>
      <c r="H125" s="194"/>
      <c r="I125" s="194"/>
    </row>
    <row r="126" spans="1:9" s="115" customFormat="1" ht="15" customHeight="1">
      <c r="A126" s="115" t="str">
        <f t="shared" si="11"/>
        <v>MUITO BAIXOCET-RIOAGENTES PRIVADOS</v>
      </c>
      <c r="B126" s="115" t="str">
        <f t="shared" si="13"/>
        <v>CET-RIO</v>
      </c>
      <c r="C126" s="115" t="str">
        <f>B22</f>
        <v>AGENTES PRIVADOS</v>
      </c>
      <c r="D126" s="115" t="s">
        <v>330</v>
      </c>
      <c r="E126" s="213">
        <f>C22</f>
        <v>0</v>
      </c>
      <c r="H126" s="194"/>
      <c r="I126" s="194"/>
    </row>
    <row r="127" spans="1:9" s="115" customFormat="1">
      <c r="A127" s="115" t="str">
        <f t="shared" si="11"/>
        <v>BAIXOCET-RIOAGENTES PRIVADOS</v>
      </c>
      <c r="B127" s="115" t="str">
        <f t="shared" si="13"/>
        <v>CET-RIO</v>
      </c>
      <c r="C127" s="115" t="str">
        <f>C126</f>
        <v>AGENTES PRIVADOS</v>
      </c>
      <c r="D127" s="115" t="s">
        <v>331</v>
      </c>
      <c r="E127" s="213">
        <f>C22</f>
        <v>0</v>
      </c>
      <c r="H127" s="194"/>
      <c r="I127" s="194"/>
    </row>
    <row r="128" spans="1:9" s="115" customFormat="1">
      <c r="A128" s="115" t="str">
        <f t="shared" si="11"/>
        <v>MÉDIOCET-RIOAGENTES PRIVADOS</v>
      </c>
      <c r="B128" s="115" t="str">
        <f t="shared" si="13"/>
        <v>CET-RIO</v>
      </c>
      <c r="C128" s="115" t="str">
        <f>C127</f>
        <v>AGENTES PRIVADOS</v>
      </c>
      <c r="D128" s="115" t="str">
        <f>D$2</f>
        <v>MÉDIO</v>
      </c>
      <c r="E128" s="213">
        <f>D22</f>
        <v>0</v>
      </c>
      <c r="H128" s="194"/>
      <c r="I128" s="194"/>
    </row>
    <row r="129" spans="1:11" s="115" customFormat="1">
      <c r="A129" s="115" t="str">
        <f t="shared" si="11"/>
        <v>ALTOCET-RIOAGENTES PRIVADOS</v>
      </c>
      <c r="B129" s="115" t="str">
        <f t="shared" si="13"/>
        <v>CET-RIO</v>
      </c>
      <c r="C129" s="115" t="str">
        <f>C128</f>
        <v>AGENTES PRIVADOS</v>
      </c>
      <c r="D129" s="115" t="str">
        <f>E$2</f>
        <v>ALTO</v>
      </c>
      <c r="E129" s="213">
        <f>E22</f>
        <v>0</v>
      </c>
      <c r="H129" s="194"/>
      <c r="I129" s="194"/>
    </row>
    <row r="130" spans="1:11" s="115" customFormat="1">
      <c r="A130" s="115" t="str">
        <f t="shared" si="11"/>
        <v>MUITO ALTOCET-RIOAGENTES PRIVADOS</v>
      </c>
      <c r="B130" s="115" t="str">
        <f t="shared" si="13"/>
        <v>CET-RIO</v>
      </c>
      <c r="C130" s="115" t="str">
        <f>C129</f>
        <v>AGENTES PRIVADOS</v>
      </c>
      <c r="D130" s="115" t="str">
        <f>F$2</f>
        <v>MUITO ALTO</v>
      </c>
      <c r="E130" s="213">
        <f>F22</f>
        <v>0</v>
      </c>
      <c r="H130" s="194"/>
      <c r="I130" s="194"/>
    </row>
    <row r="131" spans="1:11" s="194" customFormat="1">
      <c r="A131" s="115" t="str">
        <f t="shared" si="11"/>
        <v>MUITO BAIXOCET-RIOVIATURAS</v>
      </c>
      <c r="B131" s="115" t="str">
        <f t="shared" si="13"/>
        <v>CET-RIO</v>
      </c>
      <c r="C131" s="115" t="str">
        <f>B23</f>
        <v>VIATURAS</v>
      </c>
      <c r="D131" s="194" t="s">
        <v>330</v>
      </c>
      <c r="E131" s="213">
        <f>C23</f>
        <v>0</v>
      </c>
      <c r="J131" s="115"/>
      <c r="K131" s="115"/>
    </row>
    <row r="132" spans="1:11" s="194" customFormat="1">
      <c r="A132" s="115" t="str">
        <f t="shared" si="11"/>
        <v>BAIXOCET-RIOVIATURAS</v>
      </c>
      <c r="B132" s="115" t="str">
        <f t="shared" si="13"/>
        <v>CET-RIO</v>
      </c>
      <c r="C132" s="115" t="str">
        <f t="shared" ref="C132:C135" si="14">C131</f>
        <v>VIATURAS</v>
      </c>
      <c r="D132" s="194" t="s">
        <v>331</v>
      </c>
      <c r="E132" s="213">
        <f>C23</f>
        <v>0</v>
      </c>
      <c r="J132" s="115"/>
      <c r="K132" s="115"/>
    </row>
    <row r="133" spans="1:11" s="194" customFormat="1" ht="15.75" customHeight="1">
      <c r="A133" s="115" t="str">
        <f t="shared" si="11"/>
        <v>MÉDIOCET-RIOVIATURAS</v>
      </c>
      <c r="B133" s="115" t="str">
        <f t="shared" si="13"/>
        <v>CET-RIO</v>
      </c>
      <c r="C133" s="115" t="str">
        <f t="shared" si="14"/>
        <v>VIATURAS</v>
      </c>
      <c r="D133" s="194" t="str">
        <f>D$2</f>
        <v>MÉDIO</v>
      </c>
      <c r="E133" s="213">
        <f>D23</f>
        <v>0</v>
      </c>
      <c r="J133" s="115"/>
      <c r="K133" s="115"/>
    </row>
    <row r="134" spans="1:11" s="194" customFormat="1">
      <c r="A134" s="115" t="str">
        <f t="shared" si="11"/>
        <v>ALTOCET-RIOVIATURAS</v>
      </c>
      <c r="B134" s="115" t="str">
        <f t="shared" si="13"/>
        <v>CET-RIO</v>
      </c>
      <c r="C134" s="115" t="str">
        <f t="shared" si="14"/>
        <v>VIATURAS</v>
      </c>
      <c r="D134" s="194" t="str">
        <f>E$2</f>
        <v>ALTO</v>
      </c>
      <c r="E134" s="213">
        <f>E23</f>
        <v>0</v>
      </c>
      <c r="J134" s="115"/>
      <c r="K134" s="115"/>
    </row>
    <row r="135" spans="1:11" s="194" customFormat="1">
      <c r="A135" s="115" t="str">
        <f t="shared" si="11"/>
        <v>MUITO ALTOCET-RIOVIATURAS</v>
      </c>
      <c r="B135" s="115" t="str">
        <f t="shared" si="13"/>
        <v>CET-RIO</v>
      </c>
      <c r="C135" s="115" t="str">
        <f t="shared" si="14"/>
        <v>VIATURAS</v>
      </c>
      <c r="D135" s="194" t="str">
        <f>F$2</f>
        <v>MUITO ALTO</v>
      </c>
      <c r="E135" s="213">
        <f>F23</f>
        <v>0</v>
      </c>
    </row>
    <row r="136" spans="1:11" s="194" customFormat="1" ht="15" customHeight="1">
      <c r="A136" s="115" t="str">
        <f t="shared" si="11"/>
        <v>MUITO BAIXOCET-RIOMOTOS</v>
      </c>
      <c r="B136" s="115" t="str">
        <f t="shared" si="13"/>
        <v>CET-RIO</v>
      </c>
      <c r="C136" s="115" t="str">
        <f>B24</f>
        <v>MOTOS</v>
      </c>
      <c r="D136" s="194" t="s">
        <v>330</v>
      </c>
      <c r="E136" s="213">
        <f>C24</f>
        <v>0</v>
      </c>
    </row>
    <row r="137" spans="1:11" s="194" customFormat="1" ht="15" customHeight="1">
      <c r="A137" s="115" t="str">
        <f t="shared" si="11"/>
        <v>BAIXOCET-RIOMOTOS</v>
      </c>
      <c r="B137" s="115" t="str">
        <f t="shared" si="13"/>
        <v>CET-RIO</v>
      </c>
      <c r="C137" s="115" t="str">
        <f t="shared" ref="C137:C140" si="15">C136</f>
        <v>MOTOS</v>
      </c>
      <c r="D137" s="194" t="s">
        <v>331</v>
      </c>
      <c r="E137" s="213">
        <f>C24</f>
        <v>0</v>
      </c>
    </row>
    <row r="138" spans="1:11" s="194" customFormat="1" ht="15" customHeight="1">
      <c r="A138" s="115" t="str">
        <f t="shared" si="11"/>
        <v>MÉDIOCET-RIOMOTOS</v>
      </c>
      <c r="B138" s="115" t="str">
        <f t="shared" si="13"/>
        <v>CET-RIO</v>
      </c>
      <c r="C138" s="115" t="str">
        <f t="shared" si="15"/>
        <v>MOTOS</v>
      </c>
      <c r="D138" s="194" t="str">
        <f>D$2</f>
        <v>MÉDIO</v>
      </c>
      <c r="E138" s="213">
        <f>D24</f>
        <v>0</v>
      </c>
    </row>
    <row r="139" spans="1:11" s="194" customFormat="1" ht="15" customHeight="1">
      <c r="A139" s="115" t="str">
        <f t="shared" si="11"/>
        <v>ALTOCET-RIOMOTOS</v>
      </c>
      <c r="B139" s="115" t="str">
        <f t="shared" si="13"/>
        <v>CET-RIO</v>
      </c>
      <c r="C139" s="115" t="str">
        <f t="shared" si="15"/>
        <v>MOTOS</v>
      </c>
      <c r="D139" s="194" t="str">
        <f>E$2</f>
        <v>ALTO</v>
      </c>
      <c r="E139" s="213">
        <f>E24</f>
        <v>0</v>
      </c>
    </row>
    <row r="140" spans="1:11" s="194" customFormat="1" ht="15" customHeight="1">
      <c r="A140" s="115" t="str">
        <f t="shared" si="11"/>
        <v>MUITO ALTOCET-RIOMOTOS</v>
      </c>
      <c r="B140" s="115" t="str">
        <f t="shared" si="13"/>
        <v>CET-RIO</v>
      </c>
      <c r="C140" s="115" t="str">
        <f t="shared" si="15"/>
        <v>MOTOS</v>
      </c>
      <c r="D140" s="194" t="str">
        <f>F$2</f>
        <v>MUITO ALTO</v>
      </c>
      <c r="E140" s="213">
        <f>F24</f>
        <v>0</v>
      </c>
    </row>
    <row r="141" spans="1:11" s="194" customFormat="1" ht="15" customHeight="1">
      <c r="A141" s="115" t="str">
        <f t="shared" si="11"/>
        <v>MUITO BAIXOCET-RIOCONES</v>
      </c>
      <c r="B141" s="115" t="str">
        <f t="shared" si="13"/>
        <v>CET-RIO</v>
      </c>
      <c r="C141" s="115" t="str">
        <f>B25</f>
        <v>CONES</v>
      </c>
      <c r="D141" s="194" t="s">
        <v>330</v>
      </c>
      <c r="E141" s="213">
        <f>C25</f>
        <v>0</v>
      </c>
    </row>
    <row r="142" spans="1:11" s="194" customFormat="1" ht="15" customHeight="1">
      <c r="A142" s="115" t="str">
        <f t="shared" si="11"/>
        <v>BAIXOCET-RIOCONES</v>
      </c>
      <c r="B142" s="115" t="str">
        <f t="shared" si="13"/>
        <v>CET-RIO</v>
      </c>
      <c r="C142" s="115" t="str">
        <f t="shared" ref="C142:C145" si="16">C141</f>
        <v>CONES</v>
      </c>
      <c r="D142" s="194" t="s">
        <v>331</v>
      </c>
      <c r="E142" s="213">
        <f>C25</f>
        <v>0</v>
      </c>
    </row>
    <row r="143" spans="1:11" s="194" customFormat="1" ht="15" customHeight="1">
      <c r="A143" s="115" t="str">
        <f t="shared" si="11"/>
        <v>MÉDIOCET-RIOCONES</v>
      </c>
      <c r="B143" s="115" t="str">
        <f t="shared" si="13"/>
        <v>CET-RIO</v>
      </c>
      <c r="C143" s="115" t="str">
        <f t="shared" si="16"/>
        <v>CONES</v>
      </c>
      <c r="D143" s="194" t="str">
        <f>D$2</f>
        <v>MÉDIO</v>
      </c>
      <c r="E143" s="213">
        <f>D25</f>
        <v>0</v>
      </c>
    </row>
    <row r="144" spans="1:11" s="194" customFormat="1" ht="15" customHeight="1">
      <c r="A144" s="115" t="str">
        <f t="shared" si="11"/>
        <v>ALTOCET-RIOCONES</v>
      </c>
      <c r="B144" s="115" t="str">
        <f t="shared" si="13"/>
        <v>CET-RIO</v>
      </c>
      <c r="C144" s="115" t="str">
        <f t="shared" si="16"/>
        <v>CONES</v>
      </c>
      <c r="D144" s="194" t="str">
        <f>E$2</f>
        <v>ALTO</v>
      </c>
      <c r="E144" s="213">
        <f>E25</f>
        <v>0</v>
      </c>
    </row>
    <row r="145" spans="1:9" s="194" customFormat="1" ht="15" customHeight="1">
      <c r="A145" s="115" t="str">
        <f t="shared" si="11"/>
        <v>MUITO ALTOCET-RIOCONES</v>
      </c>
      <c r="B145" s="115" t="str">
        <f t="shared" si="13"/>
        <v>CET-RIO</v>
      </c>
      <c r="C145" s="115" t="str">
        <f t="shared" si="16"/>
        <v>CONES</v>
      </c>
      <c r="D145" s="194" t="str">
        <f>F$2</f>
        <v>MUITO ALTO</v>
      </c>
      <c r="E145" s="213">
        <f>F25</f>
        <v>0</v>
      </c>
    </row>
    <row r="146" spans="1:9" s="194" customFormat="1" ht="15" customHeight="1">
      <c r="A146" s="115" t="str">
        <f t="shared" si="11"/>
        <v>MUITO BAIXOCET-RIOSINALIZADORES</v>
      </c>
      <c r="B146" s="115" t="str">
        <f t="shared" si="13"/>
        <v>CET-RIO</v>
      </c>
      <c r="C146" s="115" t="str">
        <f>B26</f>
        <v>SINALIZADORES</v>
      </c>
      <c r="D146" s="194" t="s">
        <v>330</v>
      </c>
      <c r="E146" s="213">
        <f>C26</f>
        <v>0</v>
      </c>
    </row>
    <row r="147" spans="1:9" s="194" customFormat="1" ht="15" customHeight="1">
      <c r="A147" s="115" t="str">
        <f t="shared" si="11"/>
        <v>BAIXOCET-RIOSINALIZADORES</v>
      </c>
      <c r="B147" s="115" t="str">
        <f t="shared" si="13"/>
        <v>CET-RIO</v>
      </c>
      <c r="C147" s="115" t="str">
        <f t="shared" ref="C147:C150" si="17">C146</f>
        <v>SINALIZADORES</v>
      </c>
      <c r="D147" s="194" t="s">
        <v>331</v>
      </c>
      <c r="E147" s="213">
        <f>C26</f>
        <v>0</v>
      </c>
    </row>
    <row r="148" spans="1:9" s="194" customFormat="1" ht="15" customHeight="1">
      <c r="A148" s="115" t="str">
        <f t="shared" si="11"/>
        <v>MÉDIOCET-RIOSINALIZADORES</v>
      </c>
      <c r="B148" s="115" t="str">
        <f t="shared" si="13"/>
        <v>CET-RIO</v>
      </c>
      <c r="C148" s="115" t="str">
        <f t="shared" si="17"/>
        <v>SINALIZADORES</v>
      </c>
      <c r="D148" s="194" t="str">
        <f>D$2</f>
        <v>MÉDIO</v>
      </c>
      <c r="E148" s="213">
        <f>D26</f>
        <v>0</v>
      </c>
    </row>
    <row r="149" spans="1:9" s="194" customFormat="1" ht="15" customHeight="1">
      <c r="A149" s="115" t="str">
        <f t="shared" si="11"/>
        <v>ALTOCET-RIOSINALIZADORES</v>
      </c>
      <c r="B149" s="115" t="str">
        <f t="shared" si="13"/>
        <v>CET-RIO</v>
      </c>
      <c r="C149" s="115" t="str">
        <f t="shared" si="17"/>
        <v>SINALIZADORES</v>
      </c>
      <c r="D149" s="194" t="str">
        <f>E$2</f>
        <v>ALTO</v>
      </c>
      <c r="E149" s="213">
        <f>E26</f>
        <v>0</v>
      </c>
    </row>
    <row r="150" spans="1:9" s="194" customFormat="1" ht="15" customHeight="1">
      <c r="A150" s="115" t="str">
        <f t="shared" si="11"/>
        <v>MUITO ALTOCET-RIOSINALIZADORES</v>
      </c>
      <c r="B150" s="115" t="str">
        <f t="shared" si="13"/>
        <v>CET-RIO</v>
      </c>
      <c r="C150" s="115" t="str">
        <f t="shared" si="17"/>
        <v>SINALIZADORES</v>
      </c>
      <c r="D150" s="194" t="str">
        <f>F$2</f>
        <v>MUITO ALTO</v>
      </c>
      <c r="E150" s="213">
        <f>F26</f>
        <v>0</v>
      </c>
    </row>
    <row r="151" spans="1:9" s="194" customFormat="1" ht="15" customHeight="1">
      <c r="A151" s="115" t="str">
        <f t="shared" ref="A151:A185" si="18">D151&amp;B151&amp;C151</f>
        <v>MUITO BAIXOCET-RIOPMV</v>
      </c>
      <c r="B151" s="115" t="str">
        <f t="shared" si="13"/>
        <v>CET-RIO</v>
      </c>
      <c r="C151" s="115" t="str">
        <f>B27</f>
        <v>PMV</v>
      </c>
      <c r="D151" s="194" t="s">
        <v>330</v>
      </c>
      <c r="E151" s="213">
        <f>C27</f>
        <v>0</v>
      </c>
    </row>
    <row r="152" spans="1:9" s="194" customFormat="1" ht="15" customHeight="1">
      <c r="A152" s="115" t="str">
        <f t="shared" si="18"/>
        <v>BAIXOCET-RIOPMV</v>
      </c>
      <c r="B152" s="115" t="str">
        <f t="shared" si="13"/>
        <v>CET-RIO</v>
      </c>
      <c r="C152" s="115" t="str">
        <f t="shared" ref="C152:C155" si="19">C151</f>
        <v>PMV</v>
      </c>
      <c r="D152" s="194" t="s">
        <v>331</v>
      </c>
      <c r="E152" s="213">
        <f>C27</f>
        <v>0</v>
      </c>
    </row>
    <row r="153" spans="1:9" s="194" customFormat="1" ht="15" customHeight="1">
      <c r="A153" s="115" t="str">
        <f t="shared" si="18"/>
        <v>MÉDIOCET-RIOPMV</v>
      </c>
      <c r="B153" s="115" t="str">
        <f t="shared" si="13"/>
        <v>CET-RIO</v>
      </c>
      <c r="C153" s="115" t="str">
        <f t="shared" si="19"/>
        <v>PMV</v>
      </c>
      <c r="D153" s="194" t="str">
        <f>D$2</f>
        <v>MÉDIO</v>
      </c>
      <c r="E153" s="213">
        <f>D27</f>
        <v>0</v>
      </c>
      <c r="H153" s="115"/>
      <c r="I153" s="115"/>
    </row>
    <row r="154" spans="1:9" s="194" customFormat="1" ht="15" customHeight="1">
      <c r="A154" s="115" t="str">
        <f t="shared" si="18"/>
        <v>ALTOCET-RIOPMV</v>
      </c>
      <c r="B154" s="115" t="str">
        <f t="shared" si="13"/>
        <v>CET-RIO</v>
      </c>
      <c r="C154" s="115" t="str">
        <f t="shared" si="19"/>
        <v>PMV</v>
      </c>
      <c r="D154" s="194" t="str">
        <f>E$2</f>
        <v>ALTO</v>
      </c>
      <c r="E154" s="213">
        <f>E27</f>
        <v>0</v>
      </c>
      <c r="H154" s="115"/>
      <c r="I154" s="115"/>
    </row>
    <row r="155" spans="1:9" s="194" customFormat="1" ht="15" customHeight="1">
      <c r="A155" s="115" t="str">
        <f t="shared" si="18"/>
        <v>MUITO ALTOCET-RIOPMV</v>
      </c>
      <c r="B155" s="115" t="str">
        <f t="shared" si="13"/>
        <v>CET-RIO</v>
      </c>
      <c r="C155" s="115" t="str">
        <f t="shared" si="19"/>
        <v>PMV</v>
      </c>
      <c r="D155" s="194" t="str">
        <f>F$2</f>
        <v>MUITO ALTO</v>
      </c>
      <c r="E155" s="213">
        <f>F27</f>
        <v>0</v>
      </c>
      <c r="H155" s="115"/>
      <c r="I155" s="115"/>
    </row>
    <row r="156" spans="1:9" s="211" customFormat="1" ht="15" customHeight="1">
      <c r="A156" s="211" t="str">
        <f t="shared" si="18"/>
        <v>MUITO BAIXOMETRÔ RIOAGENTES - CTR</v>
      </c>
      <c r="B156" s="211" t="str">
        <f t="shared" ref="B156:B195" si="20">A$28</f>
        <v>METRÔ RIO</v>
      </c>
      <c r="C156" s="211" t="str">
        <f>B28</f>
        <v>AGENTES - CTR</v>
      </c>
      <c r="D156" s="211" t="s">
        <v>330</v>
      </c>
      <c r="E156" s="212">
        <f>C28</f>
        <v>0</v>
      </c>
    </row>
    <row r="157" spans="1:9" s="211" customFormat="1">
      <c r="A157" s="211" t="str">
        <f t="shared" si="18"/>
        <v>BAIXOMETRÔ RIOAGENTES - CTR</v>
      </c>
      <c r="B157" s="211" t="str">
        <f t="shared" si="20"/>
        <v>METRÔ RIO</v>
      </c>
      <c r="C157" s="211" t="str">
        <f>C156</f>
        <v>AGENTES - CTR</v>
      </c>
      <c r="D157" s="211" t="s">
        <v>331</v>
      </c>
      <c r="E157" s="212">
        <f>C28</f>
        <v>0</v>
      </c>
    </row>
    <row r="158" spans="1:9" s="211" customFormat="1">
      <c r="A158" s="211" t="str">
        <f t="shared" si="18"/>
        <v>MÉDIOMETRÔ RIOAGENTES - CTR</v>
      </c>
      <c r="B158" s="211" t="str">
        <f t="shared" si="20"/>
        <v>METRÔ RIO</v>
      </c>
      <c r="C158" s="211" t="str">
        <f>C157</f>
        <v>AGENTES - CTR</v>
      </c>
      <c r="D158" s="211" t="str">
        <f>D$2</f>
        <v>MÉDIO</v>
      </c>
      <c r="E158" s="212">
        <f>D28</f>
        <v>0</v>
      </c>
      <c r="H158" s="216"/>
      <c r="I158" s="216"/>
    </row>
    <row r="159" spans="1:9" s="211" customFormat="1">
      <c r="A159" s="211" t="str">
        <f t="shared" si="18"/>
        <v>ALTOMETRÔ RIOAGENTES - CTR</v>
      </c>
      <c r="B159" s="211" t="str">
        <f t="shared" si="20"/>
        <v>METRÔ RIO</v>
      </c>
      <c r="C159" s="211" t="str">
        <f>C158</f>
        <v>AGENTES - CTR</v>
      </c>
      <c r="D159" s="211" t="str">
        <f>E$2</f>
        <v>ALTO</v>
      </c>
      <c r="E159" s="212">
        <f>E28</f>
        <v>0</v>
      </c>
      <c r="H159" s="216"/>
      <c r="I159" s="216"/>
    </row>
    <row r="160" spans="1:9" s="211" customFormat="1">
      <c r="A160" s="211" t="str">
        <f t="shared" si="18"/>
        <v>MUITO ALTOMETRÔ RIOAGENTES - CTR</v>
      </c>
      <c r="B160" s="211" t="str">
        <f t="shared" si="20"/>
        <v>METRÔ RIO</v>
      </c>
      <c r="C160" s="211" t="str">
        <f>C159</f>
        <v>AGENTES - CTR</v>
      </c>
      <c r="D160" s="211" t="str">
        <f>F$2</f>
        <v>MUITO ALTO</v>
      </c>
      <c r="E160" s="212">
        <f>F28</f>
        <v>0</v>
      </c>
      <c r="H160" s="216"/>
      <c r="I160" s="216"/>
    </row>
    <row r="161" spans="1:11" s="211" customFormat="1" ht="15" customHeight="1">
      <c r="A161" s="211" t="str">
        <f t="shared" si="18"/>
        <v>MUITO BAIXOMETRÔ RIOSUPERVISORES - CTR</v>
      </c>
      <c r="B161" s="211" t="str">
        <f t="shared" si="20"/>
        <v>METRÔ RIO</v>
      </c>
      <c r="C161" s="211" t="str">
        <f>B29</f>
        <v>SUPERVISORES - CTR</v>
      </c>
      <c r="D161" s="211" t="s">
        <v>330</v>
      </c>
      <c r="E161" s="212">
        <f>C29</f>
        <v>0</v>
      </c>
      <c r="H161" s="216"/>
      <c r="I161" s="216"/>
    </row>
    <row r="162" spans="1:11" s="211" customFormat="1">
      <c r="A162" s="211" t="str">
        <f t="shared" si="18"/>
        <v>BAIXOMETRÔ RIOSUPERVISORES - CTR</v>
      </c>
      <c r="B162" s="211" t="str">
        <f t="shared" si="20"/>
        <v>METRÔ RIO</v>
      </c>
      <c r="C162" s="211" t="str">
        <f>C161</f>
        <v>SUPERVISORES - CTR</v>
      </c>
      <c r="D162" s="211" t="s">
        <v>331</v>
      </c>
      <c r="E162" s="212">
        <f>C29</f>
        <v>0</v>
      </c>
      <c r="H162" s="216"/>
      <c r="I162" s="216"/>
    </row>
    <row r="163" spans="1:11" s="211" customFormat="1">
      <c r="A163" s="211" t="str">
        <f t="shared" si="18"/>
        <v>MÉDIOMETRÔ RIOSUPERVISORES - CTR</v>
      </c>
      <c r="B163" s="211" t="str">
        <f t="shared" si="20"/>
        <v>METRÔ RIO</v>
      </c>
      <c r="C163" s="211" t="str">
        <f>C162</f>
        <v>SUPERVISORES - CTR</v>
      </c>
      <c r="D163" s="211" t="str">
        <f>D$2</f>
        <v>MÉDIO</v>
      </c>
      <c r="E163" s="212">
        <f>D29</f>
        <v>0</v>
      </c>
      <c r="H163" s="216"/>
      <c r="I163" s="216"/>
    </row>
    <row r="164" spans="1:11" s="211" customFormat="1">
      <c r="A164" s="211" t="str">
        <f t="shared" si="18"/>
        <v>ALTOMETRÔ RIOSUPERVISORES - CTR</v>
      </c>
      <c r="B164" s="211" t="str">
        <f t="shared" si="20"/>
        <v>METRÔ RIO</v>
      </c>
      <c r="C164" s="211" t="str">
        <f>C163</f>
        <v>SUPERVISORES - CTR</v>
      </c>
      <c r="D164" s="211" t="str">
        <f>E$2</f>
        <v>ALTO</v>
      </c>
      <c r="E164" s="212">
        <f>E29</f>
        <v>0</v>
      </c>
      <c r="H164" s="216"/>
      <c r="I164" s="216"/>
    </row>
    <row r="165" spans="1:11" s="211" customFormat="1">
      <c r="A165" s="211" t="str">
        <f t="shared" si="18"/>
        <v>MUITO ALTOMETRÔ RIOSUPERVISORES - CTR</v>
      </c>
      <c r="B165" s="211" t="str">
        <f t="shared" si="20"/>
        <v>METRÔ RIO</v>
      </c>
      <c r="C165" s="211" t="str">
        <f>C164</f>
        <v>SUPERVISORES - CTR</v>
      </c>
      <c r="D165" s="211" t="str">
        <f>F$2</f>
        <v>MUITO ALTO</v>
      </c>
      <c r="E165" s="212">
        <f>F29</f>
        <v>0</v>
      </c>
      <c r="H165" s="216"/>
      <c r="I165" s="216"/>
    </row>
    <row r="166" spans="1:11" s="216" customFormat="1">
      <c r="A166" s="211" t="str">
        <f t="shared" si="18"/>
        <v>MUITO BAIXOMETRÔ RIOAGENTES - SCR</v>
      </c>
      <c r="B166" s="211" t="str">
        <f t="shared" si="20"/>
        <v>METRÔ RIO</v>
      </c>
      <c r="C166" s="211" t="str">
        <f>B30</f>
        <v>AGENTES - SCR</v>
      </c>
      <c r="D166" s="216" t="s">
        <v>330</v>
      </c>
      <c r="E166" s="212">
        <f>C30</f>
        <v>0</v>
      </c>
      <c r="J166" s="211"/>
      <c r="K166" s="211"/>
    </row>
    <row r="167" spans="1:11" s="216" customFormat="1">
      <c r="A167" s="211" t="str">
        <f t="shared" si="18"/>
        <v>BAIXOMETRÔ RIOAGENTES - SCR</v>
      </c>
      <c r="B167" s="211" t="str">
        <f t="shared" si="20"/>
        <v>METRÔ RIO</v>
      </c>
      <c r="C167" s="211" t="str">
        <f t="shared" ref="C167:C170" si="21">C166</f>
        <v>AGENTES - SCR</v>
      </c>
      <c r="D167" s="216" t="s">
        <v>331</v>
      </c>
      <c r="E167" s="212">
        <f>C30</f>
        <v>0</v>
      </c>
      <c r="J167" s="211"/>
      <c r="K167" s="211"/>
    </row>
    <row r="168" spans="1:11" s="216" customFormat="1" ht="15.75" customHeight="1">
      <c r="A168" s="211" t="str">
        <f t="shared" si="18"/>
        <v>MÉDIOMETRÔ RIOAGENTES - SCR</v>
      </c>
      <c r="B168" s="211" t="str">
        <f t="shared" si="20"/>
        <v>METRÔ RIO</v>
      </c>
      <c r="C168" s="211" t="str">
        <f t="shared" si="21"/>
        <v>AGENTES - SCR</v>
      </c>
      <c r="D168" s="216" t="str">
        <f>D$2</f>
        <v>MÉDIO</v>
      </c>
      <c r="E168" s="212">
        <f>D30</f>
        <v>0</v>
      </c>
      <c r="J168" s="211"/>
      <c r="K168" s="211"/>
    </row>
    <row r="169" spans="1:11" s="216" customFormat="1">
      <c r="A169" s="211" t="str">
        <f t="shared" si="18"/>
        <v>ALTOMETRÔ RIOAGENTES - SCR</v>
      </c>
      <c r="B169" s="211" t="str">
        <f t="shared" si="20"/>
        <v>METRÔ RIO</v>
      </c>
      <c r="C169" s="211" t="str">
        <f t="shared" si="21"/>
        <v>AGENTES - SCR</v>
      </c>
      <c r="D169" s="216" t="str">
        <f>E$2</f>
        <v>ALTO</v>
      </c>
      <c r="E169" s="212">
        <f>E30</f>
        <v>0</v>
      </c>
      <c r="J169" s="211"/>
      <c r="K169" s="211"/>
    </row>
    <row r="170" spans="1:11" s="216" customFormat="1">
      <c r="A170" s="211" t="str">
        <f t="shared" si="18"/>
        <v>MUITO ALTOMETRÔ RIOAGENTES - SCR</v>
      </c>
      <c r="B170" s="211" t="str">
        <f t="shared" si="20"/>
        <v>METRÔ RIO</v>
      </c>
      <c r="C170" s="211" t="str">
        <f t="shared" si="21"/>
        <v>AGENTES - SCR</v>
      </c>
      <c r="D170" s="216" t="str">
        <f>F$2</f>
        <v>MUITO ALTO</v>
      </c>
      <c r="E170" s="212">
        <f>F30</f>
        <v>0</v>
      </c>
    </row>
    <row r="171" spans="1:11" s="216" customFormat="1" ht="15" customHeight="1">
      <c r="A171" s="211" t="str">
        <f t="shared" si="18"/>
        <v>MUITO BAIXOMETRÔ RIOSUPERVISORES - SCR</v>
      </c>
      <c r="B171" s="211" t="str">
        <f t="shared" si="20"/>
        <v>METRÔ RIO</v>
      </c>
      <c r="C171" s="211" t="str">
        <f>B31</f>
        <v>SUPERVISORES - SCR</v>
      </c>
      <c r="D171" s="216" t="s">
        <v>330</v>
      </c>
      <c r="E171" s="212">
        <f>C31</f>
        <v>0</v>
      </c>
    </row>
    <row r="172" spans="1:11" s="216" customFormat="1" ht="15" customHeight="1">
      <c r="A172" s="211" t="str">
        <f t="shared" si="18"/>
        <v>BAIXOMETRÔ RIOSUPERVISORES - SCR</v>
      </c>
      <c r="B172" s="211" t="str">
        <f t="shared" si="20"/>
        <v>METRÔ RIO</v>
      </c>
      <c r="C172" s="211" t="str">
        <f t="shared" ref="C172:C175" si="22">C171</f>
        <v>SUPERVISORES - SCR</v>
      </c>
      <c r="D172" s="216" t="s">
        <v>331</v>
      </c>
      <c r="E172" s="212">
        <f>C31</f>
        <v>0</v>
      </c>
    </row>
    <row r="173" spans="1:11" s="216" customFormat="1" ht="15" customHeight="1">
      <c r="A173" s="211" t="str">
        <f t="shared" si="18"/>
        <v>MÉDIOMETRÔ RIOSUPERVISORES - SCR</v>
      </c>
      <c r="B173" s="211" t="str">
        <f t="shared" si="20"/>
        <v>METRÔ RIO</v>
      </c>
      <c r="C173" s="211" t="str">
        <f t="shared" si="22"/>
        <v>SUPERVISORES - SCR</v>
      </c>
      <c r="D173" s="216" t="str">
        <f>D$2</f>
        <v>MÉDIO</v>
      </c>
      <c r="E173" s="212">
        <f>D31</f>
        <v>0</v>
      </c>
    </row>
    <row r="174" spans="1:11" s="216" customFormat="1" ht="15" customHeight="1">
      <c r="A174" s="211" t="str">
        <f t="shared" si="18"/>
        <v>ALTOMETRÔ RIOSUPERVISORES - SCR</v>
      </c>
      <c r="B174" s="211" t="str">
        <f t="shared" si="20"/>
        <v>METRÔ RIO</v>
      </c>
      <c r="C174" s="211" t="str">
        <f t="shared" si="22"/>
        <v>SUPERVISORES - SCR</v>
      </c>
      <c r="D174" s="216" t="str">
        <f>E$2</f>
        <v>ALTO</v>
      </c>
      <c r="E174" s="212">
        <f>E31</f>
        <v>0</v>
      </c>
    </row>
    <row r="175" spans="1:11" s="216" customFormat="1" ht="15" customHeight="1">
      <c r="A175" s="211" t="str">
        <f t="shared" si="18"/>
        <v>MUITO ALTOMETRÔ RIOSUPERVISORES - SCR</v>
      </c>
      <c r="B175" s="211" t="str">
        <f t="shared" si="20"/>
        <v>METRÔ RIO</v>
      </c>
      <c r="C175" s="211" t="str">
        <f t="shared" si="22"/>
        <v>SUPERVISORES - SCR</v>
      </c>
      <c r="D175" s="216" t="str">
        <f>F$2</f>
        <v>MUITO ALTO</v>
      </c>
      <c r="E175" s="212">
        <f>F31</f>
        <v>0</v>
      </c>
    </row>
    <row r="176" spans="1:11" s="216" customFormat="1" ht="15" customHeight="1">
      <c r="A176" s="211" t="str">
        <f t="shared" si="18"/>
        <v>MUITO BAIXOMETRÔ RIOAGENTES - MRC</v>
      </c>
      <c r="B176" s="211" t="str">
        <f t="shared" si="20"/>
        <v>METRÔ RIO</v>
      </c>
      <c r="C176" s="211" t="str">
        <f>B32</f>
        <v>AGENTES - MRC</v>
      </c>
      <c r="D176" s="216" t="s">
        <v>330</v>
      </c>
      <c r="E176" s="212">
        <f>C32</f>
        <v>0</v>
      </c>
    </row>
    <row r="177" spans="1:9" s="216" customFormat="1" ht="15" customHeight="1">
      <c r="A177" s="211" t="str">
        <f t="shared" si="18"/>
        <v>BAIXOMETRÔ RIOAGENTES - MRC</v>
      </c>
      <c r="B177" s="211" t="str">
        <f t="shared" si="20"/>
        <v>METRÔ RIO</v>
      </c>
      <c r="C177" s="211" t="str">
        <f t="shared" ref="C177:C180" si="23">C176</f>
        <v>AGENTES - MRC</v>
      </c>
      <c r="D177" s="216" t="s">
        <v>331</v>
      </c>
      <c r="E177" s="212">
        <f>C32</f>
        <v>0</v>
      </c>
    </row>
    <row r="178" spans="1:9" s="216" customFormat="1" ht="15" customHeight="1">
      <c r="A178" s="211" t="str">
        <f t="shared" si="18"/>
        <v>MÉDIOMETRÔ RIOAGENTES - MRC</v>
      </c>
      <c r="B178" s="211" t="str">
        <f t="shared" si="20"/>
        <v>METRÔ RIO</v>
      </c>
      <c r="C178" s="211" t="str">
        <f t="shared" si="23"/>
        <v>AGENTES - MRC</v>
      </c>
      <c r="D178" s="216" t="str">
        <f>D$2</f>
        <v>MÉDIO</v>
      </c>
      <c r="E178" s="212">
        <f>D32</f>
        <v>0</v>
      </c>
    </row>
    <row r="179" spans="1:9" s="216" customFormat="1" ht="15" customHeight="1">
      <c r="A179" s="211" t="str">
        <f t="shared" si="18"/>
        <v>ALTOMETRÔ RIOAGENTES - MRC</v>
      </c>
      <c r="B179" s="211" t="str">
        <f t="shared" si="20"/>
        <v>METRÔ RIO</v>
      </c>
      <c r="C179" s="211" t="str">
        <f t="shared" si="23"/>
        <v>AGENTES - MRC</v>
      </c>
      <c r="D179" s="216" t="str">
        <f>E$2</f>
        <v>ALTO</v>
      </c>
      <c r="E179" s="212">
        <f>E32</f>
        <v>0</v>
      </c>
    </row>
    <row r="180" spans="1:9" s="216" customFormat="1" ht="15" customHeight="1">
      <c r="A180" s="211" t="str">
        <f t="shared" si="18"/>
        <v>MUITO ALTOMETRÔ RIOAGENTES - MRC</v>
      </c>
      <c r="B180" s="211" t="str">
        <f t="shared" si="20"/>
        <v>METRÔ RIO</v>
      </c>
      <c r="C180" s="211" t="str">
        <f t="shared" si="23"/>
        <v>AGENTES - MRC</v>
      </c>
      <c r="D180" s="216" t="str">
        <f>F$2</f>
        <v>MUITO ALTO</v>
      </c>
      <c r="E180" s="212">
        <f>F32</f>
        <v>0</v>
      </c>
    </row>
    <row r="181" spans="1:9" s="216" customFormat="1" ht="15" customHeight="1">
      <c r="A181" s="211" t="str">
        <f t="shared" si="18"/>
        <v>MUITO BAIXOMETRÔ RIOSUPERVISORES - MRC</v>
      </c>
      <c r="B181" s="211" t="str">
        <f t="shared" si="20"/>
        <v>METRÔ RIO</v>
      </c>
      <c r="C181" s="211" t="str">
        <f>B33</f>
        <v>SUPERVISORES - MRC</v>
      </c>
      <c r="D181" s="216" t="s">
        <v>330</v>
      </c>
      <c r="E181" s="212">
        <f>C33</f>
        <v>0</v>
      </c>
    </row>
    <row r="182" spans="1:9" s="216" customFormat="1" ht="15" customHeight="1">
      <c r="A182" s="211" t="str">
        <f t="shared" si="18"/>
        <v>BAIXOMETRÔ RIOSUPERVISORES - MRC</v>
      </c>
      <c r="B182" s="211" t="str">
        <f t="shared" si="20"/>
        <v>METRÔ RIO</v>
      </c>
      <c r="C182" s="211" t="str">
        <f t="shared" ref="C182:C185" si="24">C181</f>
        <v>SUPERVISORES - MRC</v>
      </c>
      <c r="D182" s="216" t="s">
        <v>331</v>
      </c>
      <c r="E182" s="212">
        <f>C33</f>
        <v>0</v>
      </c>
    </row>
    <row r="183" spans="1:9" s="216" customFormat="1" ht="15" customHeight="1">
      <c r="A183" s="211" t="str">
        <f t="shared" si="18"/>
        <v>MÉDIOMETRÔ RIOSUPERVISORES - MRC</v>
      </c>
      <c r="B183" s="211" t="str">
        <f t="shared" si="20"/>
        <v>METRÔ RIO</v>
      </c>
      <c r="C183" s="211" t="str">
        <f t="shared" si="24"/>
        <v>SUPERVISORES - MRC</v>
      </c>
      <c r="D183" s="216" t="str">
        <f>D$2</f>
        <v>MÉDIO</v>
      </c>
      <c r="E183" s="212">
        <f>D33</f>
        <v>0</v>
      </c>
    </row>
    <row r="184" spans="1:9" s="216" customFormat="1" ht="15" customHeight="1">
      <c r="A184" s="211" t="str">
        <f t="shared" si="18"/>
        <v>ALTOMETRÔ RIOSUPERVISORES - MRC</v>
      </c>
      <c r="B184" s="211" t="str">
        <f t="shared" si="20"/>
        <v>METRÔ RIO</v>
      </c>
      <c r="C184" s="211" t="str">
        <f t="shared" si="24"/>
        <v>SUPERVISORES - MRC</v>
      </c>
      <c r="D184" s="216" t="str">
        <f>E$2</f>
        <v>ALTO</v>
      </c>
      <c r="E184" s="212">
        <f>E33</f>
        <v>0</v>
      </c>
    </row>
    <row r="185" spans="1:9" s="216" customFormat="1" ht="15" customHeight="1">
      <c r="A185" s="211" t="str">
        <f t="shared" si="18"/>
        <v>MUITO ALTOMETRÔ RIOSUPERVISORES - MRC</v>
      </c>
      <c r="B185" s="211" t="str">
        <f t="shared" si="20"/>
        <v>METRÔ RIO</v>
      </c>
      <c r="C185" s="211" t="str">
        <f t="shared" si="24"/>
        <v>SUPERVISORES - MRC</v>
      </c>
      <c r="D185" s="216" t="str">
        <f>F$2</f>
        <v>MUITO ALTO</v>
      </c>
      <c r="E185" s="212">
        <f>F33</f>
        <v>0</v>
      </c>
    </row>
    <row r="186" spans="1:9" s="216" customFormat="1" ht="15" customHeight="1">
      <c r="A186" s="211" t="str">
        <f t="shared" ref="A186:A190" si="25">D186&amp;B186&amp;C186</f>
        <v>MUITO BAIXOMETRÔ RIOAGENTES - SFX</v>
      </c>
      <c r="B186" s="211" t="str">
        <f t="shared" si="20"/>
        <v>METRÔ RIO</v>
      </c>
      <c r="C186" s="211" t="str">
        <f>B34</f>
        <v>AGENTES - SFX</v>
      </c>
      <c r="D186" s="216" t="s">
        <v>330</v>
      </c>
      <c r="E186" s="212">
        <f>C34</f>
        <v>0</v>
      </c>
    </row>
    <row r="187" spans="1:9" s="216" customFormat="1" ht="15" customHeight="1">
      <c r="A187" s="211" t="str">
        <f t="shared" si="25"/>
        <v>BAIXOMETRÔ RIOAGENTES - SFX</v>
      </c>
      <c r="B187" s="211" t="str">
        <f t="shared" si="20"/>
        <v>METRÔ RIO</v>
      </c>
      <c r="C187" s="211" t="str">
        <f t="shared" ref="C187:C190" si="26">C186</f>
        <v>AGENTES - SFX</v>
      </c>
      <c r="D187" s="216" t="s">
        <v>331</v>
      </c>
      <c r="E187" s="212">
        <f>C34</f>
        <v>0</v>
      </c>
    </row>
    <row r="188" spans="1:9" s="216" customFormat="1" ht="15" customHeight="1">
      <c r="A188" s="211" t="str">
        <f t="shared" si="25"/>
        <v>MÉDIOMETRÔ RIOAGENTES - SFX</v>
      </c>
      <c r="B188" s="211" t="str">
        <f t="shared" si="20"/>
        <v>METRÔ RIO</v>
      </c>
      <c r="C188" s="211" t="str">
        <f t="shared" si="26"/>
        <v>AGENTES - SFX</v>
      </c>
      <c r="D188" s="216" t="str">
        <f>D$2</f>
        <v>MÉDIO</v>
      </c>
      <c r="E188" s="212">
        <f>D34</f>
        <v>0</v>
      </c>
      <c r="H188" s="211"/>
      <c r="I188" s="211"/>
    </row>
    <row r="189" spans="1:9" s="216" customFormat="1" ht="15" customHeight="1">
      <c r="A189" s="211" t="str">
        <f t="shared" si="25"/>
        <v>ALTOMETRÔ RIOAGENTES - SFX</v>
      </c>
      <c r="B189" s="211" t="str">
        <f t="shared" si="20"/>
        <v>METRÔ RIO</v>
      </c>
      <c r="C189" s="211" t="str">
        <f t="shared" si="26"/>
        <v>AGENTES - SFX</v>
      </c>
      <c r="D189" s="216" t="str">
        <f>E$2</f>
        <v>ALTO</v>
      </c>
      <c r="E189" s="212">
        <f>E34</f>
        <v>0</v>
      </c>
      <c r="H189" s="211"/>
      <c r="I189" s="211"/>
    </row>
    <row r="190" spans="1:9" s="216" customFormat="1" ht="15" customHeight="1">
      <c r="A190" s="211" t="str">
        <f t="shared" si="25"/>
        <v>MUITO ALTOMETRÔ RIOAGENTES - SFX</v>
      </c>
      <c r="B190" s="211" t="str">
        <f t="shared" si="20"/>
        <v>METRÔ RIO</v>
      </c>
      <c r="C190" s="211" t="str">
        <f t="shared" si="26"/>
        <v>AGENTES - SFX</v>
      </c>
      <c r="D190" s="216" t="str">
        <f>F$2</f>
        <v>MUITO ALTO</v>
      </c>
      <c r="E190" s="212">
        <f>F34</f>
        <v>0</v>
      </c>
      <c r="H190" s="211"/>
      <c r="I190" s="211"/>
    </row>
    <row r="191" spans="1:9" s="216" customFormat="1" ht="15" customHeight="1">
      <c r="A191" s="211" t="str">
        <f t="shared" ref="A191:A230" si="27">D191&amp;B191&amp;C191</f>
        <v>MUITO BAIXOMETRÔ RIOSUPERVISORES - SFX</v>
      </c>
      <c r="B191" s="211" t="str">
        <f t="shared" si="20"/>
        <v>METRÔ RIO</v>
      </c>
      <c r="C191" s="211" t="str">
        <f>B35</f>
        <v>SUPERVISORES - SFX</v>
      </c>
      <c r="D191" s="216" t="s">
        <v>330</v>
      </c>
      <c r="E191" s="212">
        <f>C35</f>
        <v>0</v>
      </c>
    </row>
    <row r="192" spans="1:9" s="216" customFormat="1" ht="15" customHeight="1">
      <c r="A192" s="211" t="str">
        <f t="shared" si="27"/>
        <v>BAIXOMETRÔ RIOSUPERVISORES - SFX</v>
      </c>
      <c r="B192" s="211" t="str">
        <f t="shared" si="20"/>
        <v>METRÔ RIO</v>
      </c>
      <c r="C192" s="211" t="str">
        <f t="shared" ref="C192:C195" si="28">C191</f>
        <v>SUPERVISORES - SFX</v>
      </c>
      <c r="D192" s="216" t="s">
        <v>331</v>
      </c>
      <c r="E192" s="212">
        <f>C35</f>
        <v>0</v>
      </c>
    </row>
    <row r="193" spans="1:11" s="216" customFormat="1" ht="15" customHeight="1">
      <c r="A193" s="211" t="str">
        <f t="shared" si="27"/>
        <v>MÉDIOMETRÔ RIOSUPERVISORES - SFX</v>
      </c>
      <c r="B193" s="211" t="str">
        <f t="shared" si="20"/>
        <v>METRÔ RIO</v>
      </c>
      <c r="C193" s="211" t="str">
        <f t="shared" si="28"/>
        <v>SUPERVISORES - SFX</v>
      </c>
      <c r="D193" s="216" t="str">
        <f>D$2</f>
        <v>MÉDIO</v>
      </c>
      <c r="E193" s="212">
        <f>D35</f>
        <v>0</v>
      </c>
      <c r="H193" s="211"/>
      <c r="I193" s="211"/>
    </row>
    <row r="194" spans="1:11" s="216" customFormat="1" ht="15" customHeight="1">
      <c r="A194" s="211" t="str">
        <f t="shared" si="27"/>
        <v>ALTOMETRÔ RIOSUPERVISORES - SFX</v>
      </c>
      <c r="B194" s="211" t="str">
        <f t="shared" si="20"/>
        <v>METRÔ RIO</v>
      </c>
      <c r="C194" s="211" t="str">
        <f t="shared" si="28"/>
        <v>SUPERVISORES - SFX</v>
      </c>
      <c r="D194" s="216" t="str">
        <f>E$2</f>
        <v>ALTO</v>
      </c>
      <c r="E194" s="212">
        <f>E35</f>
        <v>0</v>
      </c>
      <c r="H194" s="211"/>
      <c r="I194" s="211"/>
    </row>
    <row r="195" spans="1:11" s="216" customFormat="1" ht="15" customHeight="1">
      <c r="A195" s="211" t="str">
        <f t="shared" si="27"/>
        <v>MUITO ALTOMETRÔ RIOSUPERVISORES - SFX</v>
      </c>
      <c r="B195" s="211" t="str">
        <f t="shared" si="20"/>
        <v>METRÔ RIO</v>
      </c>
      <c r="C195" s="211" t="str">
        <f t="shared" si="28"/>
        <v>SUPERVISORES - SFX</v>
      </c>
      <c r="D195" s="216" t="str">
        <f>F$2</f>
        <v>MUITO ALTO</v>
      </c>
      <c r="E195" s="212">
        <f>F35</f>
        <v>0</v>
      </c>
      <c r="H195" s="211"/>
      <c r="I195" s="211"/>
    </row>
    <row r="196" spans="1:11" s="133" customFormat="1" ht="15" customHeight="1">
      <c r="A196" s="133" t="str">
        <f t="shared" si="27"/>
        <v>MUITO BAIXOSUPERVIAAGENTES - CTR</v>
      </c>
      <c r="B196" s="133" t="str">
        <f t="shared" ref="B196:B235" si="29">A$36</f>
        <v>SUPERVIA</v>
      </c>
      <c r="C196" s="133" t="str">
        <f>B36</f>
        <v>AGENTES - CTR</v>
      </c>
      <c r="D196" s="133" t="s">
        <v>330</v>
      </c>
      <c r="E196" s="220">
        <f>C36</f>
        <v>0</v>
      </c>
    </row>
    <row r="197" spans="1:11" s="133" customFormat="1">
      <c r="A197" s="133" t="str">
        <f t="shared" si="27"/>
        <v>BAIXOSUPERVIAAGENTES - CTR</v>
      </c>
      <c r="B197" s="133" t="str">
        <f t="shared" si="29"/>
        <v>SUPERVIA</v>
      </c>
      <c r="C197" s="133" t="str">
        <f>C196</f>
        <v>AGENTES - CTR</v>
      </c>
      <c r="D197" s="133" t="s">
        <v>331</v>
      </c>
      <c r="E197" s="220">
        <f>C36</f>
        <v>0</v>
      </c>
    </row>
    <row r="198" spans="1:11" s="133" customFormat="1">
      <c r="A198" s="133" t="str">
        <f t="shared" si="27"/>
        <v>MÉDIOSUPERVIAAGENTES - CTR</v>
      </c>
      <c r="B198" s="133" t="str">
        <f t="shared" si="29"/>
        <v>SUPERVIA</v>
      </c>
      <c r="C198" s="133" t="str">
        <f>C197</f>
        <v>AGENTES - CTR</v>
      </c>
      <c r="D198" s="133" t="str">
        <f>D$2</f>
        <v>MÉDIO</v>
      </c>
      <c r="E198" s="220">
        <f>D36</f>
        <v>0</v>
      </c>
      <c r="H198" s="195"/>
      <c r="I198" s="195"/>
    </row>
    <row r="199" spans="1:11" s="133" customFormat="1">
      <c r="A199" s="133" t="str">
        <f t="shared" si="27"/>
        <v>ALTOSUPERVIAAGENTES - CTR</v>
      </c>
      <c r="B199" s="133" t="str">
        <f t="shared" si="29"/>
        <v>SUPERVIA</v>
      </c>
      <c r="C199" s="133" t="str">
        <f>C198</f>
        <v>AGENTES - CTR</v>
      </c>
      <c r="D199" s="133" t="str">
        <f>E$2</f>
        <v>ALTO</v>
      </c>
      <c r="E199" s="220">
        <f>E36</f>
        <v>0</v>
      </c>
      <c r="H199" s="195"/>
      <c r="I199" s="195"/>
    </row>
    <row r="200" spans="1:11" s="133" customFormat="1">
      <c r="A200" s="133" t="str">
        <f t="shared" si="27"/>
        <v>MUITO ALTOSUPERVIAAGENTES - CTR</v>
      </c>
      <c r="B200" s="133" t="str">
        <f t="shared" si="29"/>
        <v>SUPERVIA</v>
      </c>
      <c r="C200" s="133" t="str">
        <f>C199</f>
        <v>AGENTES - CTR</v>
      </c>
      <c r="D200" s="133" t="str">
        <f>F$2</f>
        <v>MUITO ALTO</v>
      </c>
      <c r="E200" s="220">
        <f>F36</f>
        <v>0</v>
      </c>
      <c r="H200" s="195"/>
      <c r="I200" s="195"/>
    </row>
    <row r="201" spans="1:11" s="133" customFormat="1" ht="15" customHeight="1">
      <c r="A201" s="133" t="str">
        <f t="shared" si="27"/>
        <v>MUITO BAIXOSUPERVIASUPERVISORES - CTR</v>
      </c>
      <c r="B201" s="133" t="str">
        <f t="shared" si="29"/>
        <v>SUPERVIA</v>
      </c>
      <c r="C201" s="133" t="str">
        <f>B37</f>
        <v>SUPERVISORES - CTR</v>
      </c>
      <c r="D201" s="133" t="s">
        <v>330</v>
      </c>
      <c r="E201" s="220">
        <f>C37</f>
        <v>0</v>
      </c>
      <c r="H201" s="195"/>
      <c r="I201" s="195"/>
    </row>
    <row r="202" spans="1:11" s="133" customFormat="1">
      <c r="A202" s="133" t="str">
        <f t="shared" si="27"/>
        <v>BAIXOSUPERVIASUPERVISORES - CTR</v>
      </c>
      <c r="B202" s="133" t="str">
        <f t="shared" si="29"/>
        <v>SUPERVIA</v>
      </c>
      <c r="C202" s="133" t="str">
        <f>C201</f>
        <v>SUPERVISORES - CTR</v>
      </c>
      <c r="D202" s="133" t="s">
        <v>331</v>
      </c>
      <c r="E202" s="220">
        <f>C37</f>
        <v>0</v>
      </c>
      <c r="H202" s="195"/>
      <c r="I202" s="195"/>
    </row>
    <row r="203" spans="1:11" s="133" customFormat="1">
      <c r="A203" s="133" t="str">
        <f t="shared" si="27"/>
        <v>MÉDIOSUPERVIASUPERVISORES - CTR</v>
      </c>
      <c r="B203" s="133" t="str">
        <f t="shared" si="29"/>
        <v>SUPERVIA</v>
      </c>
      <c r="C203" s="133" t="str">
        <f>C202</f>
        <v>SUPERVISORES - CTR</v>
      </c>
      <c r="D203" s="133" t="str">
        <f>D$2</f>
        <v>MÉDIO</v>
      </c>
      <c r="E203" s="220">
        <f>D37</f>
        <v>0</v>
      </c>
      <c r="H203" s="195"/>
      <c r="I203" s="195"/>
    </row>
    <row r="204" spans="1:11" s="133" customFormat="1">
      <c r="A204" s="133" t="str">
        <f t="shared" si="27"/>
        <v>ALTOSUPERVIASUPERVISORES - CTR</v>
      </c>
      <c r="B204" s="133" t="str">
        <f t="shared" si="29"/>
        <v>SUPERVIA</v>
      </c>
      <c r="C204" s="133" t="str">
        <f>C203</f>
        <v>SUPERVISORES - CTR</v>
      </c>
      <c r="D204" s="133" t="str">
        <f>E$2</f>
        <v>ALTO</v>
      </c>
      <c r="E204" s="220">
        <f>E37</f>
        <v>0</v>
      </c>
      <c r="H204" s="195"/>
      <c r="I204" s="195"/>
    </row>
    <row r="205" spans="1:11" s="133" customFormat="1">
      <c r="A205" s="133" t="str">
        <f t="shared" si="27"/>
        <v>MUITO ALTOSUPERVIASUPERVISORES - CTR</v>
      </c>
      <c r="B205" s="133" t="str">
        <f t="shared" si="29"/>
        <v>SUPERVIA</v>
      </c>
      <c r="C205" s="133" t="str">
        <f>C204</f>
        <v>SUPERVISORES - CTR</v>
      </c>
      <c r="D205" s="133" t="str">
        <f>F$2</f>
        <v>MUITO ALTO</v>
      </c>
      <c r="E205" s="220">
        <f>F37</f>
        <v>0</v>
      </c>
      <c r="H205" s="195"/>
      <c r="I205" s="195"/>
    </row>
    <row r="206" spans="1:11" s="195" customFormat="1">
      <c r="A206" s="133" t="str">
        <f t="shared" si="27"/>
        <v>MUITO BAIXOSUPERVIAAGENTES - SCR</v>
      </c>
      <c r="B206" s="133" t="str">
        <f t="shared" si="29"/>
        <v>SUPERVIA</v>
      </c>
      <c r="C206" s="133" t="str">
        <f>B38</f>
        <v>AGENTES - SCR</v>
      </c>
      <c r="D206" s="195" t="s">
        <v>330</v>
      </c>
      <c r="E206" s="220">
        <f>C38</f>
        <v>0</v>
      </c>
      <c r="J206" s="133"/>
      <c r="K206" s="133"/>
    </row>
    <row r="207" spans="1:11" s="195" customFormat="1">
      <c r="A207" s="133" t="str">
        <f t="shared" si="27"/>
        <v>BAIXOSUPERVIAAGENTES - SCR</v>
      </c>
      <c r="B207" s="133" t="str">
        <f t="shared" si="29"/>
        <v>SUPERVIA</v>
      </c>
      <c r="C207" s="133" t="str">
        <f t="shared" ref="C207:C210" si="30">C206</f>
        <v>AGENTES - SCR</v>
      </c>
      <c r="D207" s="195" t="s">
        <v>331</v>
      </c>
      <c r="E207" s="220">
        <f>C38</f>
        <v>0</v>
      </c>
      <c r="J207" s="133"/>
      <c r="K207" s="133"/>
    </row>
    <row r="208" spans="1:11" s="195" customFormat="1" ht="15.75" customHeight="1">
      <c r="A208" s="133" t="str">
        <f t="shared" si="27"/>
        <v>MÉDIOSUPERVIAAGENTES - SCR</v>
      </c>
      <c r="B208" s="133" t="str">
        <f t="shared" si="29"/>
        <v>SUPERVIA</v>
      </c>
      <c r="C208" s="133" t="str">
        <f t="shared" si="30"/>
        <v>AGENTES - SCR</v>
      </c>
      <c r="D208" s="195" t="str">
        <f>D$2</f>
        <v>MÉDIO</v>
      </c>
      <c r="E208" s="220">
        <f>D38</f>
        <v>0</v>
      </c>
      <c r="J208" s="133"/>
      <c r="K208" s="133"/>
    </row>
    <row r="209" spans="1:11" s="195" customFormat="1">
      <c r="A209" s="133" t="str">
        <f t="shared" si="27"/>
        <v>ALTOSUPERVIAAGENTES - SCR</v>
      </c>
      <c r="B209" s="133" t="str">
        <f t="shared" si="29"/>
        <v>SUPERVIA</v>
      </c>
      <c r="C209" s="133" t="str">
        <f t="shared" si="30"/>
        <v>AGENTES - SCR</v>
      </c>
      <c r="D209" s="195" t="str">
        <f>E$2</f>
        <v>ALTO</v>
      </c>
      <c r="E209" s="220">
        <f>E38</f>
        <v>0</v>
      </c>
      <c r="J209" s="133"/>
      <c r="K209" s="133"/>
    </row>
    <row r="210" spans="1:11" s="195" customFormat="1">
      <c r="A210" s="133" t="str">
        <f t="shared" si="27"/>
        <v>MUITO ALTOSUPERVIAAGENTES - SCR</v>
      </c>
      <c r="B210" s="133" t="str">
        <f t="shared" si="29"/>
        <v>SUPERVIA</v>
      </c>
      <c r="C210" s="133" t="str">
        <f t="shared" si="30"/>
        <v>AGENTES - SCR</v>
      </c>
      <c r="D210" s="195" t="str">
        <f>F$2</f>
        <v>MUITO ALTO</v>
      </c>
      <c r="E210" s="220">
        <f>F38</f>
        <v>0</v>
      </c>
    </row>
    <row r="211" spans="1:11" s="195" customFormat="1" ht="15" customHeight="1">
      <c r="A211" s="133" t="str">
        <f t="shared" si="27"/>
        <v>MUITO BAIXOSUPERVIASUPERVISORES - SCR</v>
      </c>
      <c r="B211" s="133" t="str">
        <f t="shared" si="29"/>
        <v>SUPERVIA</v>
      </c>
      <c r="C211" s="133" t="str">
        <f>B39</f>
        <v>SUPERVISORES - SCR</v>
      </c>
      <c r="D211" s="195" t="s">
        <v>330</v>
      </c>
      <c r="E211" s="220">
        <f>C39</f>
        <v>0</v>
      </c>
    </row>
    <row r="212" spans="1:11" s="195" customFormat="1" ht="15" customHeight="1">
      <c r="A212" s="133" t="str">
        <f t="shared" si="27"/>
        <v>BAIXOSUPERVIASUPERVISORES - SCR</v>
      </c>
      <c r="B212" s="133" t="str">
        <f t="shared" si="29"/>
        <v>SUPERVIA</v>
      </c>
      <c r="C212" s="133" t="str">
        <f t="shared" ref="C212:C215" si="31">C211</f>
        <v>SUPERVISORES - SCR</v>
      </c>
      <c r="D212" s="195" t="s">
        <v>331</v>
      </c>
      <c r="E212" s="220">
        <f>C39</f>
        <v>0</v>
      </c>
    </row>
    <row r="213" spans="1:11" s="195" customFormat="1" ht="15" customHeight="1">
      <c r="A213" s="133" t="str">
        <f t="shared" si="27"/>
        <v>MÉDIOSUPERVIASUPERVISORES - SCR</v>
      </c>
      <c r="B213" s="133" t="str">
        <f t="shared" si="29"/>
        <v>SUPERVIA</v>
      </c>
      <c r="C213" s="133" t="str">
        <f t="shared" si="31"/>
        <v>SUPERVISORES - SCR</v>
      </c>
      <c r="D213" s="195" t="str">
        <f>D$2</f>
        <v>MÉDIO</v>
      </c>
      <c r="E213" s="220">
        <f>D39</f>
        <v>0</v>
      </c>
    </row>
    <row r="214" spans="1:11" s="195" customFormat="1" ht="15" customHeight="1">
      <c r="A214" s="133" t="str">
        <f t="shared" si="27"/>
        <v>ALTOSUPERVIASUPERVISORES - SCR</v>
      </c>
      <c r="B214" s="133" t="str">
        <f t="shared" si="29"/>
        <v>SUPERVIA</v>
      </c>
      <c r="C214" s="133" t="str">
        <f t="shared" si="31"/>
        <v>SUPERVISORES - SCR</v>
      </c>
      <c r="D214" s="195" t="str">
        <f>E$2</f>
        <v>ALTO</v>
      </c>
      <c r="E214" s="220">
        <f>E39</f>
        <v>0</v>
      </c>
    </row>
    <row r="215" spans="1:11" s="195" customFormat="1" ht="15" customHeight="1">
      <c r="A215" s="133" t="str">
        <f t="shared" si="27"/>
        <v>MUITO ALTOSUPERVIASUPERVISORES - SCR</v>
      </c>
      <c r="B215" s="133" t="str">
        <f t="shared" si="29"/>
        <v>SUPERVIA</v>
      </c>
      <c r="C215" s="133" t="str">
        <f t="shared" si="31"/>
        <v>SUPERVISORES - SCR</v>
      </c>
      <c r="D215" s="195" t="str">
        <f>F$2</f>
        <v>MUITO ALTO</v>
      </c>
      <c r="E215" s="220">
        <f>F39</f>
        <v>0</v>
      </c>
    </row>
    <row r="216" spans="1:11" s="195" customFormat="1" ht="15" customHeight="1">
      <c r="A216" s="133" t="str">
        <f t="shared" si="27"/>
        <v>MUITO BAIXOSUPERVIAAGENTES - MRC</v>
      </c>
      <c r="B216" s="133" t="str">
        <f t="shared" si="29"/>
        <v>SUPERVIA</v>
      </c>
      <c r="C216" s="133" t="str">
        <f>B40</f>
        <v>AGENTES - MRC</v>
      </c>
      <c r="D216" s="195" t="s">
        <v>330</v>
      </c>
      <c r="E216" s="220">
        <f>C40</f>
        <v>0</v>
      </c>
    </row>
    <row r="217" spans="1:11" s="195" customFormat="1" ht="15" customHeight="1">
      <c r="A217" s="133" t="str">
        <f t="shared" si="27"/>
        <v>BAIXOSUPERVIAAGENTES - MRC</v>
      </c>
      <c r="B217" s="133" t="str">
        <f t="shared" si="29"/>
        <v>SUPERVIA</v>
      </c>
      <c r="C217" s="133" t="str">
        <f t="shared" ref="C217:C220" si="32">C216</f>
        <v>AGENTES - MRC</v>
      </c>
      <c r="D217" s="195" t="s">
        <v>331</v>
      </c>
      <c r="E217" s="220">
        <f>C40</f>
        <v>0</v>
      </c>
    </row>
    <row r="218" spans="1:11" s="195" customFormat="1" ht="15" customHeight="1">
      <c r="A218" s="133" t="str">
        <f t="shared" si="27"/>
        <v>MÉDIOSUPERVIAAGENTES - MRC</v>
      </c>
      <c r="B218" s="133" t="str">
        <f t="shared" si="29"/>
        <v>SUPERVIA</v>
      </c>
      <c r="C218" s="133" t="str">
        <f t="shared" si="32"/>
        <v>AGENTES - MRC</v>
      </c>
      <c r="D218" s="195" t="str">
        <f>D$2</f>
        <v>MÉDIO</v>
      </c>
      <c r="E218" s="220">
        <f>D40</f>
        <v>0</v>
      </c>
    </row>
    <row r="219" spans="1:11" s="195" customFormat="1" ht="15" customHeight="1">
      <c r="A219" s="133" t="str">
        <f t="shared" si="27"/>
        <v>ALTOSUPERVIAAGENTES - MRC</v>
      </c>
      <c r="B219" s="133" t="str">
        <f t="shared" si="29"/>
        <v>SUPERVIA</v>
      </c>
      <c r="C219" s="133" t="str">
        <f t="shared" si="32"/>
        <v>AGENTES - MRC</v>
      </c>
      <c r="D219" s="195" t="str">
        <f>E$2</f>
        <v>ALTO</v>
      </c>
      <c r="E219" s="220">
        <f>E40</f>
        <v>0</v>
      </c>
    </row>
    <row r="220" spans="1:11" s="195" customFormat="1" ht="15" customHeight="1">
      <c r="A220" s="133" t="str">
        <f t="shared" si="27"/>
        <v>MUITO ALTOSUPERVIAAGENTES - MRC</v>
      </c>
      <c r="B220" s="133" t="str">
        <f t="shared" si="29"/>
        <v>SUPERVIA</v>
      </c>
      <c r="C220" s="133" t="str">
        <f t="shared" si="32"/>
        <v>AGENTES - MRC</v>
      </c>
      <c r="D220" s="195" t="str">
        <f>F$2</f>
        <v>MUITO ALTO</v>
      </c>
      <c r="E220" s="220">
        <f>F40</f>
        <v>0</v>
      </c>
    </row>
    <row r="221" spans="1:11" s="195" customFormat="1" ht="15" customHeight="1">
      <c r="A221" s="133" t="str">
        <f t="shared" si="27"/>
        <v>MUITO BAIXOSUPERVIASUPERVISORES - MRC</v>
      </c>
      <c r="B221" s="133" t="str">
        <f t="shared" si="29"/>
        <v>SUPERVIA</v>
      </c>
      <c r="C221" s="133" t="str">
        <f>B41</f>
        <v>SUPERVISORES - MRC</v>
      </c>
      <c r="D221" s="195" t="s">
        <v>330</v>
      </c>
      <c r="E221" s="220">
        <f>C41</f>
        <v>0</v>
      </c>
    </row>
    <row r="222" spans="1:11" s="195" customFormat="1" ht="15" customHeight="1">
      <c r="A222" s="133" t="str">
        <f t="shared" si="27"/>
        <v>BAIXOSUPERVIASUPERVISORES - MRC</v>
      </c>
      <c r="B222" s="133" t="str">
        <f t="shared" si="29"/>
        <v>SUPERVIA</v>
      </c>
      <c r="C222" s="133" t="str">
        <f t="shared" ref="C222:C225" si="33">C221</f>
        <v>SUPERVISORES - MRC</v>
      </c>
      <c r="D222" s="195" t="s">
        <v>331</v>
      </c>
      <c r="E222" s="220">
        <f>C41</f>
        <v>0</v>
      </c>
    </row>
    <row r="223" spans="1:11" s="195" customFormat="1" ht="15" customHeight="1">
      <c r="A223" s="133" t="str">
        <f t="shared" si="27"/>
        <v>MÉDIOSUPERVIASUPERVISORES - MRC</v>
      </c>
      <c r="B223" s="133" t="str">
        <f t="shared" si="29"/>
        <v>SUPERVIA</v>
      </c>
      <c r="C223" s="133" t="str">
        <f t="shared" si="33"/>
        <v>SUPERVISORES - MRC</v>
      </c>
      <c r="D223" s="195" t="str">
        <f>D$2</f>
        <v>MÉDIO</v>
      </c>
      <c r="E223" s="220">
        <f>D41</f>
        <v>0</v>
      </c>
    </row>
    <row r="224" spans="1:11" s="195" customFormat="1" ht="15" customHeight="1">
      <c r="A224" s="133" t="str">
        <f t="shared" si="27"/>
        <v>ALTOSUPERVIASUPERVISORES - MRC</v>
      </c>
      <c r="B224" s="133" t="str">
        <f t="shared" si="29"/>
        <v>SUPERVIA</v>
      </c>
      <c r="C224" s="133" t="str">
        <f t="shared" si="33"/>
        <v>SUPERVISORES - MRC</v>
      </c>
      <c r="D224" s="195" t="str">
        <f>E$2</f>
        <v>ALTO</v>
      </c>
      <c r="E224" s="220">
        <f>E41</f>
        <v>0</v>
      </c>
    </row>
    <row r="225" spans="1:9" s="195" customFormat="1" ht="15" customHeight="1">
      <c r="A225" s="133" t="str">
        <f t="shared" si="27"/>
        <v>MUITO ALTOSUPERVIASUPERVISORES - MRC</v>
      </c>
      <c r="B225" s="133" t="str">
        <f t="shared" si="29"/>
        <v>SUPERVIA</v>
      </c>
      <c r="C225" s="133" t="str">
        <f t="shared" si="33"/>
        <v>SUPERVISORES - MRC</v>
      </c>
      <c r="D225" s="195" t="str">
        <f>F$2</f>
        <v>MUITO ALTO</v>
      </c>
      <c r="E225" s="220">
        <f>F41</f>
        <v>0</v>
      </c>
    </row>
    <row r="226" spans="1:9" s="195" customFormat="1" ht="15" customHeight="1">
      <c r="A226" s="133" t="str">
        <f t="shared" si="27"/>
        <v>MUITO BAIXOSUPERVIAAGENTES - EDE</v>
      </c>
      <c r="B226" s="133" t="str">
        <f t="shared" si="29"/>
        <v>SUPERVIA</v>
      </c>
      <c r="C226" s="133" t="str">
        <f>B42</f>
        <v>AGENTES - EDE</v>
      </c>
      <c r="D226" s="195" t="s">
        <v>330</v>
      </c>
      <c r="E226" s="220">
        <f>C42</f>
        <v>0</v>
      </c>
    </row>
    <row r="227" spans="1:9" s="195" customFormat="1" ht="15" customHeight="1">
      <c r="A227" s="133" t="str">
        <f t="shared" si="27"/>
        <v>BAIXOSUPERVIAAGENTES - EDE</v>
      </c>
      <c r="B227" s="133" t="str">
        <f t="shared" si="29"/>
        <v>SUPERVIA</v>
      </c>
      <c r="C227" s="133" t="str">
        <f t="shared" ref="C227:C230" si="34">C226</f>
        <v>AGENTES - EDE</v>
      </c>
      <c r="D227" s="195" t="s">
        <v>331</v>
      </c>
      <c r="E227" s="220">
        <f>C42</f>
        <v>0</v>
      </c>
    </row>
    <row r="228" spans="1:9" s="195" customFormat="1" ht="15" customHeight="1">
      <c r="A228" s="133" t="str">
        <f t="shared" si="27"/>
        <v>MÉDIOSUPERVIAAGENTES - EDE</v>
      </c>
      <c r="B228" s="133" t="str">
        <f t="shared" si="29"/>
        <v>SUPERVIA</v>
      </c>
      <c r="C228" s="133" t="str">
        <f t="shared" si="34"/>
        <v>AGENTES - EDE</v>
      </c>
      <c r="D228" s="195" t="str">
        <f>D$2</f>
        <v>MÉDIO</v>
      </c>
      <c r="E228" s="220">
        <f>D42</f>
        <v>0</v>
      </c>
      <c r="H228" s="133"/>
      <c r="I228" s="133"/>
    </row>
    <row r="229" spans="1:9" s="195" customFormat="1" ht="15" customHeight="1">
      <c r="A229" s="133" t="str">
        <f t="shared" si="27"/>
        <v>ALTOSUPERVIAAGENTES - EDE</v>
      </c>
      <c r="B229" s="133" t="str">
        <f t="shared" si="29"/>
        <v>SUPERVIA</v>
      </c>
      <c r="C229" s="133" t="str">
        <f t="shared" si="34"/>
        <v>AGENTES - EDE</v>
      </c>
      <c r="D229" s="195" t="str">
        <f>E$2</f>
        <v>ALTO</v>
      </c>
      <c r="E229" s="220">
        <f>E42</f>
        <v>0</v>
      </c>
      <c r="H229" s="133"/>
      <c r="I229" s="133"/>
    </row>
    <row r="230" spans="1:9" s="195" customFormat="1" ht="15" customHeight="1">
      <c r="A230" s="133" t="str">
        <f t="shared" si="27"/>
        <v>MUITO ALTOSUPERVIAAGENTES - EDE</v>
      </c>
      <c r="B230" s="133" t="str">
        <f t="shared" si="29"/>
        <v>SUPERVIA</v>
      </c>
      <c r="C230" s="133" t="str">
        <f t="shared" si="34"/>
        <v>AGENTES - EDE</v>
      </c>
      <c r="D230" s="195" t="str">
        <f>F$2</f>
        <v>MUITO ALTO</v>
      </c>
      <c r="E230" s="220">
        <f>F42</f>
        <v>0</v>
      </c>
      <c r="H230" s="133"/>
      <c r="I230" s="133"/>
    </row>
    <row r="231" spans="1:9" s="195" customFormat="1" ht="15" customHeight="1">
      <c r="A231" s="133" t="str">
        <f t="shared" ref="A231:A235" si="35">D231&amp;B231&amp;C231</f>
        <v>MUITO BAIXOSUPERVIASUPERVISORES - EDE</v>
      </c>
      <c r="B231" s="133" t="str">
        <f t="shared" si="29"/>
        <v>SUPERVIA</v>
      </c>
      <c r="C231" s="133" t="str">
        <f>B43</f>
        <v>SUPERVISORES - EDE</v>
      </c>
      <c r="D231" s="195" t="s">
        <v>330</v>
      </c>
      <c r="E231" s="220">
        <f>C43</f>
        <v>0</v>
      </c>
    </row>
    <row r="232" spans="1:9" s="195" customFormat="1" ht="15" customHeight="1">
      <c r="A232" s="133" t="str">
        <f t="shared" si="35"/>
        <v>BAIXOSUPERVIASUPERVISORES - EDE</v>
      </c>
      <c r="B232" s="133" t="str">
        <f t="shared" si="29"/>
        <v>SUPERVIA</v>
      </c>
      <c r="C232" s="133" t="str">
        <f t="shared" ref="C232:C235" si="36">C231</f>
        <v>SUPERVISORES - EDE</v>
      </c>
      <c r="D232" s="195" t="s">
        <v>331</v>
      </c>
      <c r="E232" s="220">
        <f>C43</f>
        <v>0</v>
      </c>
    </row>
    <row r="233" spans="1:9" s="195" customFormat="1" ht="15" customHeight="1">
      <c r="A233" s="133" t="str">
        <f t="shared" si="35"/>
        <v>MÉDIOSUPERVIASUPERVISORES - EDE</v>
      </c>
      <c r="B233" s="133" t="str">
        <f t="shared" si="29"/>
        <v>SUPERVIA</v>
      </c>
      <c r="C233" s="133" t="str">
        <f t="shared" si="36"/>
        <v>SUPERVISORES - EDE</v>
      </c>
      <c r="D233" s="195" t="str">
        <f>D$2</f>
        <v>MÉDIO</v>
      </c>
      <c r="E233" s="220">
        <f>D43</f>
        <v>0</v>
      </c>
      <c r="H233" s="133"/>
      <c r="I233" s="133"/>
    </row>
    <row r="234" spans="1:9" s="195" customFormat="1" ht="15" customHeight="1">
      <c r="A234" s="133" t="str">
        <f t="shared" si="35"/>
        <v>ALTOSUPERVIASUPERVISORES - EDE</v>
      </c>
      <c r="B234" s="133" t="str">
        <f t="shared" si="29"/>
        <v>SUPERVIA</v>
      </c>
      <c r="C234" s="133" t="str">
        <f t="shared" si="36"/>
        <v>SUPERVISORES - EDE</v>
      </c>
      <c r="D234" s="195" t="str">
        <f>E$2</f>
        <v>ALTO</v>
      </c>
      <c r="E234" s="220">
        <f>E43</f>
        <v>0</v>
      </c>
      <c r="H234" s="133"/>
      <c r="I234" s="133"/>
    </row>
    <row r="235" spans="1:9" s="195" customFormat="1" ht="15" customHeight="1">
      <c r="A235" s="133" t="str">
        <f t="shared" si="35"/>
        <v>MUITO ALTOSUPERVIASUPERVISORES - EDE</v>
      </c>
      <c r="B235" s="133" t="str">
        <f t="shared" si="29"/>
        <v>SUPERVIA</v>
      </c>
      <c r="C235" s="133" t="str">
        <f t="shared" si="36"/>
        <v>SUPERVISORES - EDE</v>
      </c>
      <c r="D235" s="195" t="str">
        <f>F$2</f>
        <v>MUITO ALTO</v>
      </c>
      <c r="E235" s="220">
        <f>F43</f>
        <v>0</v>
      </c>
      <c r="H235" s="133"/>
      <c r="I235" s="133"/>
    </row>
    <row r="236" spans="1:9" s="194" customFormat="1" ht="15" customHeight="1">
      <c r="A236" s="115" t="str">
        <f t="shared" si="2"/>
        <v>MUITO BAIXOASSISTÊNCIA SOCIALSUPERVISORES</v>
      </c>
      <c r="B236" s="194" t="str">
        <f>A19</f>
        <v>ASSISTÊNCIA SOCIAL</v>
      </c>
      <c r="C236" s="194" t="str">
        <f>B19</f>
        <v>SUPERVISORES</v>
      </c>
      <c r="D236" s="194" t="s">
        <v>330</v>
      </c>
      <c r="E236" s="194">
        <f>C19</f>
        <v>1</v>
      </c>
      <c r="H236" s="115"/>
      <c r="I236" s="115"/>
    </row>
    <row r="237" spans="1:9" s="194" customFormat="1" ht="15" customHeight="1">
      <c r="A237" s="115" t="str">
        <f t="shared" si="2"/>
        <v>BAIXOASSISTÊNCIA SOCIALSUPERVISORES</v>
      </c>
      <c r="B237" s="194" t="str">
        <f>A19</f>
        <v>ASSISTÊNCIA SOCIAL</v>
      </c>
      <c r="C237" s="194" t="str">
        <f>B19</f>
        <v>SUPERVISORES</v>
      </c>
      <c r="D237" s="194" t="s">
        <v>331</v>
      </c>
      <c r="E237" s="194">
        <f>C19</f>
        <v>1</v>
      </c>
      <c r="H237" s="115"/>
      <c r="I237" s="115"/>
    </row>
    <row r="238" spans="1:9" s="194" customFormat="1" ht="15" customHeight="1">
      <c r="A238" s="115" t="str">
        <f t="shared" si="2"/>
        <v>MÉDIOASSISTÊNCIA SOCIALSUPERVISORES</v>
      </c>
      <c r="B238" s="194" t="str">
        <f>A19</f>
        <v>ASSISTÊNCIA SOCIAL</v>
      </c>
      <c r="C238" s="194" t="str">
        <f>B19</f>
        <v>SUPERVISORES</v>
      </c>
      <c r="D238" s="194" t="str">
        <f>D$2</f>
        <v>MÉDIO</v>
      </c>
      <c r="E238" s="194">
        <f>D19</f>
        <v>1</v>
      </c>
      <c r="H238" s="115"/>
      <c r="I238" s="115"/>
    </row>
    <row r="239" spans="1:9" s="194" customFormat="1" ht="15" customHeight="1">
      <c r="A239" s="115" t="str">
        <f t="shared" si="2"/>
        <v>ALTOASSISTÊNCIA SOCIALSUPERVISORES</v>
      </c>
      <c r="B239" s="194" t="str">
        <f>A19</f>
        <v>ASSISTÊNCIA SOCIAL</v>
      </c>
      <c r="C239" s="194" t="str">
        <f>B19</f>
        <v>SUPERVISORES</v>
      </c>
      <c r="D239" s="194" t="str">
        <f>E$2</f>
        <v>ALTO</v>
      </c>
      <c r="E239" s="194">
        <f>E19</f>
        <v>1</v>
      </c>
      <c r="H239" s="115"/>
      <c r="I239" s="115"/>
    </row>
    <row r="240" spans="1:9" s="194" customFormat="1" ht="15" customHeight="1">
      <c r="A240" s="115" t="str">
        <f t="shared" si="2"/>
        <v>MUITO ALTOASSISTÊNCIA SOCIALSUPERVISORES</v>
      </c>
      <c r="B240" s="194" t="str">
        <f>A19</f>
        <v>ASSISTÊNCIA SOCIAL</v>
      </c>
      <c r="C240" s="194" t="str">
        <f>B19</f>
        <v>SUPERVISORES</v>
      </c>
      <c r="D240" s="194" t="str">
        <f>F$2</f>
        <v>MUITO ALTO</v>
      </c>
      <c r="E240" s="194">
        <f>F19</f>
        <v>1</v>
      </c>
      <c r="H240" s="115"/>
      <c r="I240" s="115"/>
    </row>
    <row r="241" spans="1:11" ht="15" customHeight="1">
      <c r="A241" t="str">
        <f t="shared" si="2"/>
        <v>MUITO BAIXOASSISTÊNCIA SOCIALEDUCADORES</v>
      </c>
      <c r="B241" t="str">
        <f>A19</f>
        <v>ASSISTÊNCIA SOCIAL</v>
      </c>
      <c r="C241" t="str">
        <f>B20</f>
        <v>EDUCADORES</v>
      </c>
      <c r="D241" s="126" t="s">
        <v>330</v>
      </c>
      <c r="E241">
        <f>C20</f>
        <v>2</v>
      </c>
      <c r="J241" s="126"/>
      <c r="K241" s="126"/>
    </row>
    <row r="242" spans="1:11" ht="15" customHeight="1">
      <c r="A242" t="str">
        <f t="shared" si="2"/>
        <v>BAIXOASSISTÊNCIA SOCIALEDUCADORES</v>
      </c>
      <c r="B242" t="str">
        <f>A19</f>
        <v>ASSISTÊNCIA SOCIAL</v>
      </c>
      <c r="C242" t="str">
        <f>B20</f>
        <v>EDUCADORES</v>
      </c>
      <c r="D242" s="126" t="s">
        <v>331</v>
      </c>
      <c r="E242">
        <f>C20</f>
        <v>2</v>
      </c>
      <c r="J242" s="126"/>
      <c r="K242" s="126"/>
    </row>
    <row r="243" spans="1:11" ht="15" customHeight="1">
      <c r="A243" t="str">
        <f t="shared" si="2"/>
        <v>MÉDIOASSISTÊNCIA SOCIALEDUCADORES</v>
      </c>
      <c r="B243" t="str">
        <f>A19</f>
        <v>ASSISTÊNCIA SOCIAL</v>
      </c>
      <c r="C243" t="str">
        <f>B20</f>
        <v>EDUCADORES</v>
      </c>
      <c r="D243" s="126" t="str">
        <f>D$2</f>
        <v>MÉDIO</v>
      </c>
      <c r="E243">
        <f>D20</f>
        <v>2</v>
      </c>
      <c r="J243" s="126"/>
      <c r="K243" s="126"/>
    </row>
    <row r="244" spans="1:11" ht="15" customHeight="1">
      <c r="A244" t="str">
        <f t="shared" si="2"/>
        <v>ALTOASSISTÊNCIA SOCIALEDUCADORES</v>
      </c>
      <c r="B244" t="str">
        <f>A19</f>
        <v>ASSISTÊNCIA SOCIAL</v>
      </c>
      <c r="C244" t="str">
        <f>B20</f>
        <v>EDUCADORES</v>
      </c>
      <c r="D244" s="126" t="str">
        <f>E$2</f>
        <v>ALTO</v>
      </c>
      <c r="E244">
        <f>E20</f>
        <v>2</v>
      </c>
      <c r="J244" s="126"/>
      <c r="K244" s="126"/>
    </row>
    <row r="245" spans="1:11" ht="15" customHeight="1">
      <c r="A245" t="str">
        <f t="shared" si="2"/>
        <v>MUITO ALTOASSISTÊNCIA SOCIALEDUCADORES</v>
      </c>
      <c r="B245" t="str">
        <f>A19</f>
        <v>ASSISTÊNCIA SOCIAL</v>
      </c>
      <c r="C245" t="str">
        <f>B20</f>
        <v>EDUCADORES</v>
      </c>
      <c r="D245" s="126" t="str">
        <f>F$2</f>
        <v>MUITO ALTO</v>
      </c>
      <c r="E245">
        <f>F20</f>
        <v>2</v>
      </c>
    </row>
    <row r="246" spans="1:11" ht="15" customHeight="1"/>
    <row r="247" spans="1:11" ht="15" customHeight="1"/>
    <row r="248" spans="1:11" ht="15" customHeight="1"/>
    <row r="249" spans="1:11" ht="15" customHeight="1"/>
    <row r="250" spans="1:11" ht="15" customHeight="1"/>
  </sheetData>
  <mergeCells count="10">
    <mergeCell ref="C1:F1"/>
    <mergeCell ref="A3:A6"/>
    <mergeCell ref="A1:B2"/>
    <mergeCell ref="A7:A9"/>
    <mergeCell ref="A10:A11"/>
    <mergeCell ref="A21:A27"/>
    <mergeCell ref="A28:A35"/>
    <mergeCell ref="A36:A43"/>
    <mergeCell ref="A19:A20"/>
    <mergeCell ref="A12:A18"/>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matriz</vt:lpstr>
      <vt:lpstr>Plano de Ação</vt:lpstr>
      <vt:lpstr>LEGENDA</vt:lpstr>
      <vt:lpstr>AREF OUTPUT</vt:lpstr>
      <vt:lpstr>tabelas aref (3)</vt:lpstr>
      <vt:lpstr>AREF INPUT</vt:lpstr>
      <vt:lpstr>Efetivos</vt:lpstr>
      <vt:lpstr>'AREF INPUT'!Area_de_impressao</vt:lpstr>
      <vt:lpstr>'Plano de Ação'!Area_de_impressao</vt:lpstr>
      <vt:lpstr>'tabelas aref (3)'!Area_de_impressao</vt:lpstr>
      <vt:lpstr>BASEDADOS</vt:lpstr>
      <vt:lpstr>riscocor</vt:lpstr>
      <vt:lpstr>RISCONUM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DCO_AARAUJO</dc:creator>
  <cp:lastModifiedBy>Alexandro Araujo</cp:lastModifiedBy>
  <cp:lastPrinted>2022-06-26T12:01:48Z</cp:lastPrinted>
  <dcterms:created xsi:type="dcterms:W3CDTF">2018-10-16T22:15:13Z</dcterms:created>
  <dcterms:modified xsi:type="dcterms:W3CDTF">2022-06-26T12:02:02Z</dcterms:modified>
</cp:coreProperties>
</file>